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D:\data\Data\"/>
    </mc:Choice>
  </mc:AlternateContent>
  <xr:revisionPtr revIDLastSave="0" documentId="13_ncr:1_{EF3BC340-A9EA-41E2-B009-AEB4BE4B1F14}" xr6:coauthVersionLast="47" xr6:coauthVersionMax="47" xr10:uidLastSave="{00000000-0000-0000-0000-000000000000}"/>
  <bookViews>
    <workbookView xWindow="-120" yWindow="-120" windowWidth="20730" windowHeight="11160" tabRatio="968" xr2:uid="{00000000-000D-0000-FFFF-FFFF00000000}"/>
  </bookViews>
  <sheets>
    <sheet name="WP" sheetId="60" r:id="rId1"/>
    <sheet name="tugas saudara" sheetId="71" r:id="rId2"/>
    <sheet name="NERACA" sheetId="72" r:id="rId3"/>
    <sheet name="LR" sheetId="73" r:id="rId4"/>
    <sheet name="EQ" sheetId="74" r:id="rId5"/>
    <sheet name="AK" sheetId="75" r:id="rId6"/>
    <sheet name="NOTES" sheetId="76" r:id="rId7"/>
  </sheets>
  <definedNames>
    <definedName name="_xlnm.Print_Area" localSheetId="4">EQ!$A$1:$H$29</definedName>
    <definedName name="_xlnm.Print_Area" localSheetId="3">LR!$A$1:$H$42</definedName>
    <definedName name="_xlnm.Print_Area" localSheetId="2">NERACA!$A$1:$I$56</definedName>
    <definedName name="_xlnm.Print_Area" localSheetId="6">NOTES!$A$1:$M$355</definedName>
    <definedName name="_xlnm.Print_Titles" localSheetId="6">NOTES!$1:$6</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30" i="76" l="1"/>
  <c r="G120" i="60" l="1"/>
  <c r="M316" i="76"/>
  <c r="K316" i="76"/>
  <c r="K280" i="76" l="1"/>
  <c r="D81" i="60"/>
  <c r="D86" i="60"/>
  <c r="G86" i="60" s="1"/>
  <c r="C237" i="76" l="1"/>
  <c r="D25" i="60"/>
  <c r="G50" i="60"/>
  <c r="K237" i="76" s="1"/>
  <c r="G58" i="60"/>
  <c r="G103" i="60"/>
  <c r="G104" i="60"/>
  <c r="D99" i="60"/>
  <c r="G65" i="60"/>
  <c r="G116" i="60"/>
  <c r="G71" i="60" l="1"/>
  <c r="M206" i="76" l="1"/>
  <c r="M205" i="76"/>
  <c r="M204" i="76"/>
  <c r="M203" i="76"/>
  <c r="M236" i="76"/>
  <c r="M235" i="76"/>
  <c r="M234" i="76"/>
  <c r="M233" i="76"/>
  <c r="M232" i="76"/>
  <c r="M231" i="76"/>
  <c r="M230" i="76"/>
  <c r="M229" i="76"/>
  <c r="M228" i="76"/>
  <c r="M227" i="76"/>
  <c r="M226" i="76"/>
  <c r="M225" i="76"/>
  <c r="M224" i="76"/>
  <c r="M222" i="76"/>
  <c r="M221" i="76"/>
  <c r="M220" i="76"/>
  <c r="M219" i="76"/>
  <c r="M218" i="76"/>
  <c r="M217" i="76"/>
  <c r="M216" i="76"/>
  <c r="C236" i="76"/>
  <c r="C235" i="76"/>
  <c r="C234" i="76"/>
  <c r="C233" i="76"/>
  <c r="C232" i="76"/>
  <c r="C231" i="76"/>
  <c r="C230" i="76"/>
  <c r="C229" i="76"/>
  <c r="C228" i="76"/>
  <c r="C227" i="76"/>
  <c r="C226" i="76"/>
  <c r="C225" i="76"/>
  <c r="C224" i="76"/>
  <c r="C223" i="76"/>
  <c r="C222" i="76"/>
  <c r="C221" i="76"/>
  <c r="C220" i="76"/>
  <c r="C219" i="76"/>
  <c r="C218" i="76"/>
  <c r="C217" i="76"/>
  <c r="C216" i="76"/>
  <c r="G49" i="60" l="1"/>
  <c r="K236" i="76" s="1"/>
  <c r="G48" i="60"/>
  <c r="K235" i="76" s="1"/>
  <c r="G47" i="60"/>
  <c r="K234" i="76" s="1"/>
  <c r="G46" i="60"/>
  <c r="K233" i="76" s="1"/>
  <c r="G45" i="60"/>
  <c r="K232" i="76" s="1"/>
  <c r="G44" i="60"/>
  <c r="K231" i="76" s="1"/>
  <c r="G42" i="60"/>
  <c r="K229" i="76" s="1"/>
  <c r="G41" i="60"/>
  <c r="K228" i="76" s="1"/>
  <c r="G40" i="60"/>
  <c r="K227" i="76" s="1"/>
  <c r="G39" i="60"/>
  <c r="K226" i="76" s="1"/>
  <c r="G38" i="60"/>
  <c r="K225" i="76" s="1"/>
  <c r="G37" i="60"/>
  <c r="K224" i="76" s="1"/>
  <c r="G35" i="60"/>
  <c r="K222" i="76" s="1"/>
  <c r="G34" i="60"/>
  <c r="K221" i="76" s="1"/>
  <c r="G33" i="60"/>
  <c r="K220" i="76" s="1"/>
  <c r="G32" i="60"/>
  <c r="K219" i="76" s="1"/>
  <c r="G31" i="60"/>
  <c r="K218" i="76" s="1"/>
  <c r="G30" i="60"/>
  <c r="K217" i="76" s="1"/>
  <c r="G29" i="60"/>
  <c r="G28" i="60"/>
  <c r="D36" i="60"/>
  <c r="D43" i="60"/>
  <c r="G43" i="60" s="1"/>
  <c r="K230" i="76" s="1"/>
  <c r="I36" i="60"/>
  <c r="G36" i="60" l="1"/>
  <c r="K223" i="76" s="1"/>
  <c r="D52" i="60"/>
  <c r="I52" i="60"/>
  <c r="M223" i="76"/>
  <c r="M239" i="76" s="1"/>
  <c r="G52" i="60"/>
  <c r="K216" i="76"/>
  <c r="K239" i="76" s="1"/>
  <c r="G63" i="60"/>
  <c r="F13" i="74"/>
  <c r="G121" i="60"/>
  <c r="G11" i="72" l="1"/>
  <c r="N240" i="76"/>
  <c r="I11" i="72"/>
  <c r="N239" i="76"/>
  <c r="M319" i="76"/>
  <c r="M320" i="76"/>
  <c r="M321" i="76"/>
  <c r="M251" i="76"/>
  <c r="N242" i="76"/>
  <c r="H13" i="74"/>
  <c r="N241" i="76"/>
  <c r="G125" i="60"/>
  <c r="G85" i="60" l="1"/>
  <c r="D60" i="60"/>
  <c r="G78" i="60" l="1"/>
  <c r="G21" i="60"/>
  <c r="K205" i="76" s="1"/>
  <c r="I135" i="60"/>
  <c r="F13" i="71"/>
  <c r="E13" i="71"/>
  <c r="N293" i="76"/>
  <c r="K279" i="76" l="1"/>
  <c r="K282" i="76" s="1"/>
  <c r="G81" i="60"/>
  <c r="G38" i="72" s="1"/>
  <c r="G98" i="60"/>
  <c r="I99" i="60"/>
  <c r="I128" i="60" l="1"/>
  <c r="H21" i="73" s="1"/>
  <c r="H27" i="73"/>
  <c r="H11" i="73"/>
  <c r="D128" i="60"/>
  <c r="O128" i="60" l="1"/>
  <c r="M317" i="76" l="1"/>
  <c r="C321" i="76"/>
  <c r="C320" i="76"/>
  <c r="C319" i="76"/>
  <c r="C318" i="76"/>
  <c r="C317" i="76"/>
  <c r="K321" i="76"/>
  <c r="G124" i="60"/>
  <c r="K320" i="76" s="1"/>
  <c r="G123" i="60"/>
  <c r="K319" i="76" s="1"/>
  <c r="G122" i="60"/>
  <c r="D107" i="60"/>
  <c r="G82" i="60"/>
  <c r="D82" i="60"/>
  <c r="I25" i="60"/>
  <c r="F18" i="75" l="1"/>
  <c r="G107" i="60"/>
  <c r="F16" i="73" s="1"/>
  <c r="D140" i="60"/>
  <c r="G97" i="60" l="1"/>
  <c r="K301" i="76" s="1"/>
  <c r="G96" i="60"/>
  <c r="M315" i="76"/>
  <c r="M314" i="76"/>
  <c r="M313" i="76"/>
  <c r="M312" i="76"/>
  <c r="M311" i="76"/>
  <c r="M310" i="76"/>
  <c r="M309" i="76"/>
  <c r="M308" i="76"/>
  <c r="M307" i="76"/>
  <c r="C315" i="76"/>
  <c r="C314" i="76"/>
  <c r="C313" i="76"/>
  <c r="C312" i="76"/>
  <c r="C311" i="76"/>
  <c r="C310" i="76"/>
  <c r="C309" i="76"/>
  <c r="C308" i="76"/>
  <c r="C307" i="76"/>
  <c r="M301" i="76"/>
  <c r="M300" i="76"/>
  <c r="M299" i="76"/>
  <c r="M298" i="76"/>
  <c r="C301" i="76"/>
  <c r="C300" i="76"/>
  <c r="C299" i="76"/>
  <c r="C298" i="76"/>
  <c r="C206" i="76"/>
  <c r="C205" i="76"/>
  <c r="C204" i="76"/>
  <c r="C203" i="76"/>
  <c r="F34" i="73"/>
  <c r="I45" i="72"/>
  <c r="I44" i="72"/>
  <c r="I140" i="60"/>
  <c r="I142" i="60" s="1"/>
  <c r="I81" i="60"/>
  <c r="I82" i="60" l="1"/>
  <c r="M279" i="76"/>
  <c r="M323" i="76"/>
  <c r="N339" i="76"/>
  <c r="I10" i="72"/>
  <c r="M282" i="76"/>
  <c r="K317" i="76"/>
  <c r="G118" i="60"/>
  <c r="K314" i="76" s="1"/>
  <c r="G105" i="60"/>
  <c r="I107" i="60"/>
  <c r="I108" i="60"/>
  <c r="I129" i="60" s="1"/>
  <c r="I144" i="60" s="1"/>
  <c r="G44" i="72"/>
  <c r="D67" i="60"/>
  <c r="D69" i="60" s="1"/>
  <c r="N323" i="76" l="1"/>
  <c r="O320" i="76" s="1"/>
  <c r="H16" i="73"/>
  <c r="G95" i="60" l="1"/>
  <c r="K299" i="76" s="1"/>
  <c r="H28" i="73"/>
  <c r="H31" i="73" s="1"/>
  <c r="D108" i="60"/>
  <c r="I60" i="60"/>
  <c r="I67" i="60"/>
  <c r="D129" i="60" l="1"/>
  <c r="I69" i="60"/>
  <c r="L68" i="60" s="1"/>
  <c r="N271" i="76" l="1"/>
  <c r="O282" i="76"/>
  <c r="N303" i="76"/>
  <c r="I14" i="60"/>
  <c r="I26" i="60" s="1"/>
  <c r="I53" i="60" s="1"/>
  <c r="D14" i="60"/>
  <c r="D26" i="60" l="1"/>
  <c r="D53" i="60" s="1"/>
  <c r="D72" i="60" s="1"/>
  <c r="I72" i="60"/>
  <c r="N209" i="76"/>
  <c r="M201" i="76"/>
  <c r="M208" i="76" s="1"/>
  <c r="D31" i="75" l="1"/>
  <c r="M336" i="76" l="1"/>
  <c r="M335" i="76"/>
  <c r="M334" i="76"/>
  <c r="M330" i="76"/>
  <c r="M329" i="76"/>
  <c r="C336" i="76"/>
  <c r="C335" i="76"/>
  <c r="C329" i="76"/>
  <c r="I269" i="76"/>
  <c r="M266" i="76"/>
  <c r="M267" i="76"/>
  <c r="M331" i="76" l="1"/>
  <c r="M302" i="76"/>
  <c r="G269" i="76"/>
  <c r="M269" i="76"/>
  <c r="C267" i="76"/>
  <c r="C266" i="76"/>
  <c r="C252" i="76"/>
  <c r="C251" i="76"/>
  <c r="C262" i="76"/>
  <c r="C261" i="76"/>
  <c r="C247" i="76"/>
  <c r="C246" i="76"/>
  <c r="M252" i="76" l="1"/>
  <c r="D18" i="74"/>
  <c r="D23" i="74" s="1"/>
  <c r="C201" i="76" l="1"/>
  <c r="F31" i="75" l="1"/>
  <c r="G119" i="60"/>
  <c r="K315" i="76" s="1"/>
  <c r="G117" i="60"/>
  <c r="K313" i="76" s="1"/>
  <c r="K312" i="76"/>
  <c r="G115" i="60"/>
  <c r="K311" i="76" s="1"/>
  <c r="G114" i="60"/>
  <c r="K310" i="76" s="1"/>
  <c r="G113" i="60"/>
  <c r="K309" i="76" s="1"/>
  <c r="G112" i="60"/>
  <c r="K308" i="76" s="1"/>
  <c r="G111" i="60"/>
  <c r="G128" i="60" l="1"/>
  <c r="K307" i="76"/>
  <c r="K323" i="76" s="1"/>
  <c r="G45" i="72"/>
  <c r="O337" i="76" l="1"/>
  <c r="G139" i="60"/>
  <c r="K336" i="76" s="1"/>
  <c r="G138" i="60"/>
  <c r="K335" i="76" s="1"/>
  <c r="G134" i="60"/>
  <c r="D135" i="60"/>
  <c r="G94" i="60"/>
  <c r="G99" i="60" s="1"/>
  <c r="F11" i="73" s="1"/>
  <c r="K298" i="76" l="1"/>
  <c r="D142" i="60"/>
  <c r="D144" i="60" s="1"/>
  <c r="D148" i="60" s="1"/>
  <c r="K330" i="76"/>
  <c r="F21" i="73"/>
  <c r="O323" i="76"/>
  <c r="O331" i="76"/>
  <c r="H14" i="73"/>
  <c r="H18" i="73" s="1"/>
  <c r="G247" i="76"/>
  <c r="G57" i="60"/>
  <c r="G60" i="60" s="1"/>
  <c r="G66" i="60"/>
  <c r="D87" i="60" l="1"/>
  <c r="K300" i="76"/>
  <c r="K302" i="76" s="1"/>
  <c r="G263" i="76"/>
  <c r="G271" i="76" s="1"/>
  <c r="G246" i="76"/>
  <c r="M246" i="76" s="1"/>
  <c r="M262" i="76"/>
  <c r="M247" i="76"/>
  <c r="M248" i="76" l="1"/>
  <c r="N302" i="76"/>
  <c r="G108" i="60"/>
  <c r="G129" i="60" s="1"/>
  <c r="F14" i="73"/>
  <c r="F18" i="73" s="1"/>
  <c r="M261" i="76"/>
  <c r="M263" i="76" s="1"/>
  <c r="D88" i="60" l="1"/>
  <c r="D90" i="60" s="1"/>
  <c r="I16" i="72"/>
  <c r="I18" i="72" s="1"/>
  <c r="D91" i="60" l="1"/>
  <c r="G23" i="60"/>
  <c r="K206" i="76" s="1"/>
  <c r="G19" i="60"/>
  <c r="G17" i="60"/>
  <c r="K203" i="76" l="1"/>
  <c r="G25" i="60"/>
  <c r="K204" i="76"/>
  <c r="I148" i="60"/>
  <c r="I87" i="60" l="1"/>
  <c r="I88" i="60" s="1"/>
  <c r="I90" i="60" s="1"/>
  <c r="I46" i="72"/>
  <c r="I47" i="72" s="1"/>
  <c r="F15" i="74"/>
  <c r="I12" i="72"/>
  <c r="I91" i="60" l="1"/>
  <c r="A3" i="75"/>
  <c r="G34" i="72"/>
  <c r="I34" i="72"/>
  <c r="G293" i="76" l="1"/>
  <c r="K293" i="76" l="1"/>
  <c r="C334" i="76"/>
  <c r="H21" i="74" l="1"/>
  <c r="H34" i="73"/>
  <c r="G253" i="76" l="1"/>
  <c r="G137" i="60" l="1"/>
  <c r="K334" i="76" s="1"/>
  <c r="K337" i="76" l="1"/>
  <c r="G140" i="60"/>
  <c r="N337" i="76" s="1"/>
  <c r="N282" i="76" l="1"/>
  <c r="F28" i="73"/>
  <c r="I38" i="72" l="1"/>
  <c r="I40" i="72" s="1"/>
  <c r="I49" i="72" s="1"/>
  <c r="G40" i="72"/>
  <c r="D18" i="75" l="1"/>
  <c r="F25" i="75"/>
  <c r="G64" i="60" l="1"/>
  <c r="G67" i="60" l="1"/>
  <c r="G69" i="60" s="1"/>
  <c r="F9" i="75"/>
  <c r="F12" i="75" s="1"/>
  <c r="F19" i="75" l="1"/>
  <c r="F33" i="75" s="1"/>
  <c r="F37" i="75" s="1"/>
  <c r="D35" i="75"/>
  <c r="F18" i="74"/>
  <c r="G133" i="60"/>
  <c r="G135" i="60" s="1"/>
  <c r="K253" i="76"/>
  <c r="K248" i="76"/>
  <c r="I248" i="76"/>
  <c r="K269" i="76"/>
  <c r="K263" i="76"/>
  <c r="I263" i="76"/>
  <c r="C198" i="76"/>
  <c r="A43" i="75"/>
  <c r="A42" i="75"/>
  <c r="A29" i="74"/>
  <c r="A28" i="74"/>
  <c r="A42" i="73"/>
  <c r="A41" i="73"/>
  <c r="A3" i="76"/>
  <c r="D7" i="75"/>
  <c r="A3" i="74"/>
  <c r="A3" i="73"/>
  <c r="H8" i="73"/>
  <c r="F8" i="73"/>
  <c r="A56" i="72"/>
  <c r="A55" i="72"/>
  <c r="A30" i="72"/>
  <c r="A1" i="72"/>
  <c r="A1" i="73" s="1"/>
  <c r="G13" i="60"/>
  <c r="K329" i="76" l="1"/>
  <c r="K331" i="76" s="1"/>
  <c r="K339" i="76" s="1"/>
  <c r="G14" i="60"/>
  <c r="G26" i="60" s="1"/>
  <c r="K201" i="76"/>
  <c r="K208" i="76" s="1"/>
  <c r="H15" i="74"/>
  <c r="H18" i="74" s="1"/>
  <c r="A1" i="75"/>
  <c r="A29" i="72"/>
  <c r="H23" i="73"/>
  <c r="H24" i="73" s="1"/>
  <c r="M271" i="76"/>
  <c r="M337" i="76"/>
  <c r="G248" i="76"/>
  <c r="G255" i="76" s="1"/>
  <c r="A1" i="74"/>
  <c r="A1" i="76"/>
  <c r="G53" i="60" l="1"/>
  <c r="G72" i="60" s="1"/>
  <c r="N208" i="76"/>
  <c r="F27" i="73"/>
  <c r="F31" i="73" s="1"/>
  <c r="G142" i="60"/>
  <c r="H32" i="73"/>
  <c r="N331" i="76"/>
  <c r="M339" i="76"/>
  <c r="D25" i="75"/>
  <c r="G144" i="60" l="1"/>
  <c r="G148" i="60" s="1"/>
  <c r="H36" i="73"/>
  <c r="N340" i="76"/>
  <c r="F23" i="73"/>
  <c r="F24" i="73" l="1"/>
  <c r="F32" i="73" s="1"/>
  <c r="F36" i="73" s="1"/>
  <c r="G46" i="72"/>
  <c r="G87" i="60"/>
  <c r="G88" i="60" s="1"/>
  <c r="G90" i="60" s="1"/>
  <c r="G10" i="72"/>
  <c r="G12" i="72" l="1"/>
  <c r="G47" i="72" l="1"/>
  <c r="G49" i="72" s="1"/>
  <c r="F20" i="74"/>
  <c r="F23" i="74" s="1"/>
  <c r="D9" i="75"/>
  <c r="D12" i="75" s="1"/>
  <c r="D19" i="75" s="1"/>
  <c r="H20" i="74" l="1"/>
  <c r="H23" i="74" s="1"/>
  <c r="D33" i="75"/>
  <c r="D37" i="75" s="1"/>
  <c r="M253" i="76" l="1"/>
  <c r="M255" i="76" s="1"/>
  <c r="I253" i="76" l="1"/>
  <c r="P258" i="76" s="1"/>
  <c r="N255" i="76" l="1"/>
  <c r="G16" i="72"/>
  <c r="G18" i="72" s="1"/>
  <c r="G20" i="72" s="1"/>
  <c r="G91" i="60" l="1"/>
  <c r="I20" i="72"/>
  <c r="I59" i="72" s="1"/>
</calcChain>
</file>

<file path=xl/sharedStrings.xml><?xml version="1.0" encoding="utf-8"?>
<sst xmlns="http://schemas.openxmlformats.org/spreadsheetml/2006/main" count="531" uniqueCount="352">
  <si>
    <t>Dasar penyusunan laporan keuangan, kecuali untuk laporan arus kas adalah dasar akrual. Mata uang pelaporan yang digunakan untuk penyusunan laporan keuangan adalah mata uang Rupiah (Rp), dan laporan keuangan tersebut disusun berdasarkan nilai historis, kecuali beberapa akun tertentu disusun berdasarkan pengukuran lain sebagaimana diuraikan dalam kebijakan akuntansi masing-masing akun tersebut.</t>
  </si>
  <si>
    <t>Laporan arus kas disusun dengan menggunakan metode tidak langsung dengan mengelompokkan arus kas dalam aktivitas operasi, investasi dan pendanaan.</t>
  </si>
  <si>
    <t>Perusahaan asosiasi;</t>
  </si>
  <si>
    <t>Perusahaan, bilamana suatu kepentingan substantial dalam hak suara dimiliki baik secara langsung maupun tidak langsung oleh setiap orang yang diuraikan dalam (3) atau (4), atau setiap orang tersebut mempunyai pengaruh signifikan atas perusahaan tersebut. Hal ini juga mencakup perusahaan-perusahaan yang dimiliki oleh dewan komisaris, direksi atau pemegang saham utama dari perusahaan  pelapor, dan perusahaan-perusahaan yang mempunyai  anggota  manajemen kunci yang  sama  dengan perusahaan pelapor.</t>
  </si>
  <si>
    <t>Transaksi signifikan dengan pihak yang mempunyai hubungan istimewa, baik yang dilakukan dengan harga dan syarat transaksi usaha normal maupun tidak, disajikan pada laporan keuangan dan diungkapkan dalam catatan yang terkait.</t>
  </si>
  <si>
    <t>Penyusunan laporan keuangan sesuai dengan SAK ETAP Bab 18 mengharuskan manajemen untuk membuat estimasi dan asumsi yang mempengaruhi jumlah aset dan kewajiban yang dilaporkan dan pengungkapan aset dan kewajiban kontijensi pada tanggal laporan keuangan serta jumlah pendapatan dan beban selama periode pelaporan.</t>
  </si>
  <si>
    <t>Karyawan kunci, yaitu orang-orang yang mempunyai wewenang dan tanggung jawab untuk merencanakan, memimpin dan mengendalikan kegiatan perusahaan pelapor, yang meliputi anggota dewan komisaris, direksi dan manajer dari perusahaan serta anggota keluarga dekat orang-orang tersebut; dan</t>
  </si>
  <si>
    <t>Perorangan yang memiliki, baik secara langsung maupun tidak langsung, suatu kepentingan hak suara di perusahaan pelapor yang berpengaruh secara signifikan, dan anggota keluarga dekat dari perorangan tersebut dalam transaksinya dengan perusahaan pelapor;</t>
  </si>
  <si>
    <t>Kas dan Setara Kas</t>
  </si>
  <si>
    <t>Kas terdiri dari kas dan bank.</t>
  </si>
  <si>
    <t>Setara kas adalah semua investasi yang bersifat jangka pendek dan sangat likuid yang dapat segera dikonversikan menjadi kas dengan jatuh tempo dalam waktu tiga bulan atau kurang sejak tanggal penempatannya dan yang tidak dijaminkan serta tidak dibatasi pencairannya.</t>
  </si>
  <si>
    <t>Piutang Usaha dan Piutang Lain-lain</t>
  </si>
  <si>
    <t>A S E T</t>
  </si>
  <si>
    <t>ASET  LANCAR</t>
  </si>
  <si>
    <t>ASET TIDAK LANCAR</t>
  </si>
  <si>
    <t>Aset Tetap - setelah dikurangi akumulasi penyusutan</t>
  </si>
  <si>
    <t>Jumlah Aset Tidak Lancar</t>
  </si>
  <si>
    <t>JUMLAH ASET</t>
  </si>
  <si>
    <t>Jumlah Aset Lancar</t>
  </si>
  <si>
    <t>Biaya Perolehan</t>
  </si>
  <si>
    <t>% Penyusutan</t>
  </si>
  <si>
    <t>Biaya Pinjaman</t>
  </si>
  <si>
    <t>Biaya pinjaman merupakan bunga dan selisih kurs pinjaman yang diterima dalam mata uang asing dan biaya lainnya (amortisasi diskon/premium dari pinjaman diterima) yang terjadi sehubungan dengan peminjaman dana.</t>
  </si>
  <si>
    <t>m.</t>
  </si>
  <si>
    <t>Penyisihan untuk persediaan usang dan tidak lancar ditentukan berdasarkan hasil penelaahan terhadap keadaan persediaan pada akhir tahun.</t>
  </si>
  <si>
    <t>n.</t>
  </si>
  <si>
    <t>Tidak terdapat  pembatasan atas penggunaan dana kas dan setara serta tidak ada penempatan kas dan setara kas pada pihak-pihak yang memiliki hubungan istimewa.</t>
  </si>
  <si>
    <t>Jumlah Kas</t>
  </si>
  <si>
    <t>KAS</t>
  </si>
  <si>
    <t>BANK</t>
  </si>
  <si>
    <t>ASET</t>
  </si>
  <si>
    <t>ASET LANCAR</t>
  </si>
  <si>
    <t>ASET TETAP</t>
  </si>
  <si>
    <t>Pendapatan Lain-lain</t>
  </si>
  <si>
    <t>Beban Lain-lain</t>
  </si>
  <si>
    <t>LABA (RUGI) SETELAH PAJAK</t>
  </si>
  <si>
    <t>Jumlah Pendapatan (Beban) Lain-lain</t>
  </si>
  <si>
    <t>Laba (Rugi) Bersih Tahun Berjalan</t>
  </si>
  <si>
    <t>Jumlah Beban Usaha</t>
  </si>
  <si>
    <t>Jumlah Pendapatan Lain-lain</t>
  </si>
  <si>
    <t>Jumlah Beban Lain-lain</t>
  </si>
  <si>
    <t>Aset Tetap</t>
  </si>
  <si>
    <t>Beban pemeliharaan dan perbaikan dibebankan pada laporan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t>
  </si>
  <si>
    <t>Debet</t>
  </si>
  <si>
    <t>Keterangan</t>
  </si>
  <si>
    <t>No.</t>
  </si>
  <si>
    <t>Jumlah tercatat aset tetap dihentikan pengakuannya pada saat dilepaskan atau saat tidak ada manfaat ekonomis masa depan yang diharapkan dari penggunaan atau pelepasannya. Laba atau rugi yang timbul dari penghentian pengakuan aset (dihitung sebagai perbedaan antara jumlah netto hasil pelepasan dan jumlah tercatat dari aset) dimasukkan dalam laporan laba rugi pada periode aset tersebut dihentikan pengakuannya.</t>
  </si>
  <si>
    <t>Piutang disajikan sebesar nilai nominal dikurangi dengan penyisihan piutang ragu-ragu. Penyisihan piutang ragu-ragu ditentukan berdasarkan hasil penelaahan terhadap keadaan akun piutang masing-masing pelanggan pada akhir tahun. Besarnya penyisihan ini ditentukan berdasarkan pertimbangan manajemen dan faktor lainnya yang dapat mempengaruhi kemungkinan tidak tertagihnya piutang.</t>
  </si>
  <si>
    <t>Apabila aset tetap tidak digunakan lagi atau dijual, maka nilai tercatat dikeluarkan dari laporan keuangan dan keuntungan atau kerugian yang dihasilkan diakui dalam laporan laba rugi.</t>
  </si>
  <si>
    <t>Masa manfaat aset tetap adalah sebagai berikut :</t>
  </si>
  <si>
    <t>Pada setiap akhir periode, nilai residu, umur manfaat dan metode penyusutan di-review, dan jika sesuai dengan keadaan, disesuaikan secara prospektif.</t>
  </si>
  <si>
    <t>Aset dalam penyelesaian dinyatakan sebesar biaya perolehan dan disajikan sebagai bagian dari “Aset Tetap” pada neraca. Akumulasi biaya perolehan akan dipindahkan ke masing-masing aset tetap yang bersangkutan pada saat aset tersebut selesai dikerjakan dan siap untuk digunakan.</t>
  </si>
  <si>
    <t>Pengakuan Pendapatan dan Beban</t>
  </si>
  <si>
    <t>Pendapatan dari penjualan barang diakui bila seluruh kondisi berikut dipenuhi :</t>
  </si>
  <si>
    <t>-</t>
  </si>
  <si>
    <t>Perusahaan telah memindahkan risiko secara signifikan dan memindahkan manfaat kepemilikan barang kepada pembeli;</t>
  </si>
  <si>
    <t>Perusahaan tidak lagi mengelola atau melakukan pengendalian efektif atas barang yang dijual;</t>
  </si>
  <si>
    <t>Jumlah pendapatan tersebut dapat diukur dengan handal;</t>
  </si>
  <si>
    <t>Besar kemungkinan manfaat ekonomi yang dihubungkan dengan transaksi akan mengalir kepada Perusahaan tersebut; dan</t>
  </si>
  <si>
    <t>Biaya yang terjadi atau yang akan terjadi sehubungan transaksi penjualan dapat diukur dengan handal.</t>
  </si>
  <si>
    <t>Beban diakui pada saat terjadinya.</t>
  </si>
  <si>
    <t>Imbalan Kerja Karyawan</t>
  </si>
  <si>
    <t>Pajak Penghasilan</t>
  </si>
  <si>
    <t>KEWAJIBAN DAN EKUITAS</t>
  </si>
  <si>
    <t>KEWAJIBAN LANCAR</t>
  </si>
  <si>
    <t>EKUITAS</t>
  </si>
  <si>
    <t>Modal Saham</t>
  </si>
  <si>
    <t>JUMLAH KEWAJIBAN DAN EKUITAS</t>
  </si>
  <si>
    <t>CATATAN ATAS LAPORAN KEUANGAN</t>
  </si>
  <si>
    <t>(Disajikan dalam Rupiah, kecuali dinyatakan lain)</t>
  </si>
  <si>
    <t>1.</t>
  </si>
  <si>
    <t>UMUM</t>
  </si>
  <si>
    <t>2.</t>
  </si>
  <si>
    <t>IKHTISAR KEBIJAKAN AKUNTANSI PENTING</t>
  </si>
  <si>
    <t>a.</t>
  </si>
  <si>
    <t>b.</t>
  </si>
  <si>
    <t>c.</t>
  </si>
  <si>
    <t>d.</t>
  </si>
  <si>
    <t>e.</t>
  </si>
  <si>
    <t>Masa manfaat</t>
  </si>
  <si>
    <t>f.</t>
  </si>
  <si>
    <t>3.</t>
  </si>
  <si>
    <t>KAS DAN SETARA KAS</t>
  </si>
  <si>
    <t>2004</t>
  </si>
  <si>
    <t>4.</t>
  </si>
  <si>
    <t>5.</t>
  </si>
  <si>
    <t>BEBAN USAHA</t>
  </si>
  <si>
    <t>PENDAPATAN (BEBAN) LAIN-LAIN</t>
  </si>
  <si>
    <t>NERACA</t>
  </si>
  <si>
    <t>Catatan</t>
  </si>
  <si>
    <t>Jumlah Ekuitas</t>
  </si>
  <si>
    <t>LABA (RUGI) USAHA</t>
  </si>
  <si>
    <t>LAPORAN PERUBAHAN EKUITAS</t>
  </si>
  <si>
    <t>Ditempatkan dan</t>
  </si>
  <si>
    <t>Laba Ditahan</t>
  </si>
  <si>
    <t>Disetor Penuh</t>
  </si>
  <si>
    <t>LAPORAN ARUS KAS</t>
  </si>
  <si>
    <t>ARUS KAS DARI AKTIVITAS OPERASIONAL</t>
  </si>
  <si>
    <t>Arus kas bersih yang diperoleh dari aktivitas operasional</t>
  </si>
  <si>
    <t>ARUS KAS DARI AKTIVITAS INVESTASI</t>
  </si>
  <si>
    <t>Arus kas bersih yang digunakan untuk aktivitas investasi</t>
  </si>
  <si>
    <t>ARUS KAS DARI AKTIVITAS PENDANAAN</t>
  </si>
  <si>
    <t>KENAIKAN (PENURUNAN) KAS DAN SETARA KAS</t>
  </si>
  <si>
    <t>SALDO AWAL KAS DAN SETARA KAS</t>
  </si>
  <si>
    <t>SALDO AKHIR KAS DAN SETARA KAS</t>
  </si>
  <si>
    <t>Arus kas sebelum perubahan modal kerja</t>
  </si>
  <si>
    <t>Arus Kas dari aktivitas pendanaan</t>
  </si>
  <si>
    <t>i.</t>
  </si>
  <si>
    <t>Total</t>
  </si>
  <si>
    <t>% kepemilikan</t>
  </si>
  <si>
    <t>g.</t>
  </si>
  <si>
    <t>Persediaan</t>
  </si>
  <si>
    <t>LABA (RUGI) KOTOR</t>
  </si>
  <si>
    <t>LABA (RUGI) SEBELUM PAJAK</t>
  </si>
  <si>
    <t>Biaya Dibayar Dimuka</t>
  </si>
  <si>
    <t>Jumlah</t>
  </si>
  <si>
    <t>Penggunaan Estimasi</t>
  </si>
  <si>
    <t>Transaksi dengan Pihak-pihak yang Mempunyai Hubungan Istimewa</t>
  </si>
  <si>
    <t>h.</t>
  </si>
  <si>
    <t xml:space="preserve">Penurunan Nilai Aset </t>
  </si>
  <si>
    <t>j.</t>
  </si>
  <si>
    <t>k.</t>
  </si>
  <si>
    <t>l.</t>
  </si>
  <si>
    <t>Penambahan</t>
  </si>
  <si>
    <t>Pengurangan</t>
  </si>
  <si>
    <t>LAPORAN LABA (RUGI)</t>
  </si>
  <si>
    <t>Laba Ditahan / Laba Tahun Berjalan</t>
  </si>
  <si>
    <t xml:space="preserve">     Jumlah</t>
  </si>
  <si>
    <t>Penyesuaian untuk Penyusutan</t>
  </si>
  <si>
    <t>Lihat catatan atas laporan keuangan yang merupakan bagian</t>
  </si>
  <si>
    <t>yang tidak terpisahkan dari laporan keuangan</t>
  </si>
  <si>
    <t>PENJELASAN POS-POS LAPORAN KEUANGAN</t>
  </si>
  <si>
    <t>Saldo</t>
  </si>
  <si>
    <t>Tarif</t>
  </si>
  <si>
    <t xml:space="preserve">KERTAS KERJA AUDIT </t>
  </si>
  <si>
    <t>Ayat Jurnal</t>
  </si>
  <si>
    <t>Deskripsi</t>
  </si>
  <si>
    <t>Penyesuaian Audit</t>
  </si>
  <si>
    <t>Debit</t>
  </si>
  <si>
    <t>Kredit</t>
  </si>
  <si>
    <t>Harga Perolehan</t>
  </si>
  <si>
    <t>Akumulasi Penyusutan</t>
  </si>
  <si>
    <t>LAPORAN LABA ( RUGI )</t>
  </si>
  <si>
    <t>Pernyataan Kepatuhan</t>
  </si>
  <si>
    <t>Nilai Buku</t>
  </si>
  <si>
    <t>Penyajian Laporan Keuangan</t>
  </si>
  <si>
    <t>BEBAN POKOK PENJUALAN</t>
  </si>
  <si>
    <t>Piutang Usaha</t>
  </si>
  <si>
    <t xml:space="preserve">Modal Saham </t>
  </si>
  <si>
    <t>Entitas menerapkan SAK ETAP Bab 21, "Biaya Pinjaman", yang mengharuskan Entitas membebankan seluruh biaya pinjaman pada usaha tahun berjalan.</t>
  </si>
  <si>
    <t>PENYELESAIAN LAPORAN KEUANGAN</t>
  </si>
  <si>
    <t>(Kenaikan) Penurunan</t>
  </si>
  <si>
    <t>Modal Ditempatkan dan Disetor</t>
  </si>
  <si>
    <t>PERHITUNGAN PAJAK TERUTANG</t>
  </si>
  <si>
    <t>PT. Bank Mandiri (Pesero) Tbk</t>
  </si>
  <si>
    <t>PT. Bank Negara Indonesia (Pesero) Tbk</t>
  </si>
  <si>
    <t>PT. Bank Internasional Indonesia Tbk</t>
  </si>
  <si>
    <t>Laba (Rugi) Tahun Berjalan</t>
  </si>
  <si>
    <t xml:space="preserve">Laba (Rugi) Tahun Berjalan </t>
  </si>
  <si>
    <t>Transaksi dan Saldo dalam Mata Uang Asing</t>
  </si>
  <si>
    <t>Mata uang pelaporan yang digunakan untuk penyusunan laporan keuangan adalah mata uang Rupiah (Rp) sedangkan transaksi dalam mata uang asing dikonversikan ke dalam mata uang Rupiah dengan menggunakan kurs tengah Bank Indonesia yang berlaku pada tanggal transaksi.</t>
  </si>
  <si>
    <t>Berdasarkan SAK ETAP Bab 15 “ Aset Tetap”, aset tetap dinyatakan berdasarkan biaya perolehan dikurangi akumulasi penyusutan serta akumulasi penurunan nilai aset, jika ada. Biaya perolehan awal aset tetap meliputi harga perolehan, termasuk pajak pembelian yang tidak boleh dikreditkan dan biaya-biaya yang dapat diatribusikan secara langsung untuk membawa aset ke lokasi dan kondisi yang diinginkan sesuai dengan tujuan penggunaan yang ditetapkan. Penilaian kembali atau revaluasi aset tetap tidak diperkenankan, kecuali berdasarkan ketentuan pemerintah Indonesia yang berlaku. Peningkatan nilai aset karena penilaian kembali dikreditkan pada " Surplus Revaluasi Aset Tetap " di akun Ekuitas.</t>
  </si>
  <si>
    <t>o.</t>
  </si>
  <si>
    <t>3 , 2f</t>
  </si>
  <si>
    <t>4 , 2g</t>
  </si>
  <si>
    <r>
      <rPr>
        <b/>
        <sz val="12"/>
        <color indexed="10"/>
        <rFont val="Arial Narrow"/>
        <family val="2"/>
      </rPr>
      <t>----&gt;</t>
    </r>
  </si>
  <si>
    <t>Laporan relatif sudah di support data pendukung</t>
  </si>
  <si>
    <t>Perusahaan menerapkan Standar Akuntansi Keuangan Entitas Tanpa Akuntabilitas Publik (SAK ETAP) yang berlaku secara retrospektif. Terkait dengan hal tersebut, Perusahaan menyajikan laporan posisi keuangan awal periode komparatif dan melakukan reklasifikasi saldo dalam laporan keuangan periode komparasi untuk tujuan peningkatan daya banding informasi antar periode.</t>
  </si>
  <si>
    <t xml:space="preserve"> </t>
  </si>
  <si>
    <t>Pengurangan  Aset Tetap</t>
  </si>
  <si>
    <t>Penambahan  Aset tetap</t>
  </si>
  <si>
    <t xml:space="preserve">: </t>
  </si>
  <si>
    <t>Jumlah Utang Lain-lain</t>
  </si>
  <si>
    <t>v</t>
  </si>
  <si>
    <t>ok</t>
  </si>
  <si>
    <t>Beban Keuangan</t>
  </si>
  <si>
    <t>Beban Usaha</t>
  </si>
  <si>
    <t>SAK ETAP Bab 11 ”Persediaan”, mengatur ketentuan mengenai perhitungan biaya awal persediaan dan perolehan persediaan selanjutnya diukur berdasarkan nilai yang lebih rendah antara biaya perolehan dan nilai realisasi bersih. Standar ini mengurangi alternatif pengukuran biaya persediaan, karena standar ini tidak memperkenankan penggunaan metode rata - rata mengukur biaya persediaan dan mengharuskan Entitas untuk menggunakan metode biaya yang sama terhadap semua persediaan yang memiliki sifat dan kegunaan yang sama. Penerapan SAK ini tidak menimbulkan dampak yang signifikan terhadap laporan keuangan.</t>
  </si>
  <si>
    <t xml:space="preserve">Metode </t>
  </si>
  <si>
    <t>Garis lurus</t>
  </si>
  <si>
    <t>Bangunan</t>
  </si>
  <si>
    <t>Kendaraan</t>
  </si>
  <si>
    <t>20 tahun</t>
  </si>
  <si>
    <t xml:space="preserve">TOTAL AKTIVA LANCAR </t>
  </si>
  <si>
    <t xml:space="preserve">Biaya  Penyusutan Gedung &amp; Bangunan   </t>
  </si>
  <si>
    <t>V</t>
  </si>
  <si>
    <t>KEWAJIBAN JANGKA PENDEK</t>
  </si>
  <si>
    <t xml:space="preserve">PENDAPATAN </t>
  </si>
  <si>
    <t xml:space="preserve">Pajak Penghasilan Final  </t>
  </si>
  <si>
    <t xml:space="preserve">Jumlah </t>
  </si>
  <si>
    <t>JURNAL ADJUSTMENT</t>
  </si>
  <si>
    <t xml:space="preserve">Taksiran Pajak Penghasilan </t>
  </si>
  <si>
    <t>LABA (RUGI ) BERSIH SETELAH PAJAK</t>
  </si>
  <si>
    <t xml:space="preserve">Laba (Rugi)  Tahun Berjalan </t>
  </si>
  <si>
    <r>
      <t xml:space="preserve">Perusahaan yang melalui satu atau lebih perantara, mengendalikan, atau dikendalikan oleh, atau berada dibawah pengendalian bersama, dengan perusahaan (termasuk </t>
    </r>
    <r>
      <rPr>
        <i/>
        <sz val="10"/>
        <rFont val="Segoe UI"/>
        <family val="2"/>
      </rPr>
      <t>holding company, subsidiaries</t>
    </r>
    <r>
      <rPr>
        <sz val="10"/>
        <rFont val="Segoe UI"/>
        <family val="2"/>
      </rPr>
      <t xml:space="preserve"> dan </t>
    </r>
    <r>
      <rPr>
        <i/>
        <sz val="10"/>
        <rFont val="Segoe UI"/>
        <family val="2"/>
      </rPr>
      <t>fellow subsidiaries</t>
    </r>
    <r>
      <rPr>
        <sz val="10"/>
        <rFont val="Segoe UI"/>
        <family val="2"/>
      </rPr>
      <t>);</t>
    </r>
  </si>
  <si>
    <r>
      <t>Karena terdapat ketidakpastian yang melekat dalam pembuatan estimasi, hasil sebenarnya yang akan dilaporkan di masa mendatang</t>
    </r>
    <r>
      <rPr>
        <sz val="10"/>
        <color indexed="62"/>
        <rFont val="Segoe UI"/>
        <family val="2"/>
      </rPr>
      <t xml:space="preserve"> </t>
    </r>
    <r>
      <rPr>
        <sz val="10"/>
        <rFont val="Segoe UI"/>
        <family val="2"/>
      </rPr>
      <t>akan didasarkan atas jumlah-jumlah yang berbeda dari estimasi tersebut</t>
    </r>
    <r>
      <rPr>
        <sz val="10"/>
        <color indexed="62"/>
        <rFont val="Segoe UI"/>
        <family val="2"/>
      </rPr>
      <t>.</t>
    </r>
  </si>
  <si>
    <r>
      <t xml:space="preserve">Biaya dibayar di muka dibebankan pada operasi sesuai masa manfaat biaya yang bersangkutan dengan menggunakan metode garis lurus </t>
    </r>
    <r>
      <rPr>
        <i/>
        <sz val="10"/>
        <rFont val="Segoe UI"/>
        <family val="2"/>
      </rPr>
      <t>(“straight-line method”).</t>
    </r>
  </si>
  <si>
    <r>
      <t xml:space="preserve">SAK ETAP Bab 22 tentang "Penurunan Nilai Aset” mensyaratkan manajemen Perusahaan melakukan penelaahan untuk menentukan adanya indikasi terjadinya penurunan nilai aset pada akhir tahun. Bila terdapat indikasi penurunan nilai aset, Perusahaan menentukan taksiran jumlah yang dapat diperoleh kembali </t>
    </r>
    <r>
      <rPr>
        <i/>
        <sz val="10"/>
        <rFont val="Segoe UI"/>
        <family val="2"/>
      </rPr>
      <t>(recoverable value)</t>
    </r>
    <r>
      <rPr>
        <sz val="10"/>
        <rFont val="Segoe UI"/>
        <family val="2"/>
      </rPr>
      <t xml:space="preserve"> atas nilai aset dan mengakui rugi penurunan nilai aset tersebut dalam laporan laba rugi.</t>
    </r>
  </si>
  <si>
    <r>
      <t xml:space="preserve">Dalam SAK ETAP Bab 23, biaya untuk penyediaan imbalan kerja berdasarkan UU No. 13/2003 ditentukan dengan menggunakan metode penilaian aktuaria </t>
    </r>
    <r>
      <rPr>
        <i/>
        <sz val="10"/>
        <rFont val="Segoe UI"/>
        <family val="2"/>
      </rPr>
      <t>"Projected Unit Credit</t>
    </r>
    <r>
      <rPr>
        <sz val="10"/>
        <rFont val="Segoe UI"/>
        <family val="2"/>
      </rPr>
      <t>". Beban jasa kini, beban bunga, beban jasa lalu yang telah menjadi hak karyawan dan dampak kurtailmen atau penyelesaian (jika ada) diakui pada laba rugi tahun berjalan. Beban jasa lalu yang belum menjadi hak karyawan dan keuntungan atau kerugian aktuarial (jika ada) bagi karyawan yang masih aktif bekerja diamortisasi selama jangka waktu rata-rata sisa masa kerja karyawan.</t>
    </r>
  </si>
  <si>
    <r>
      <t xml:space="preserve">Taksiran pajak penghasilan Perusahaan ditentukan berdasarkan laba kena pajak dalam tahun yang bersangkutan yang dihitung berdasarkan tarif pajak yang berlaku. Sesuai dengan SAK ETAP Bab 24 " Pajak Penghasilan", Perusahaan tidak mengakui penangguhan pajak </t>
    </r>
    <r>
      <rPr>
        <i/>
        <sz val="10"/>
        <rFont val="Segoe UI"/>
        <family val="2"/>
      </rPr>
      <t>(deferred tax)</t>
    </r>
    <r>
      <rPr>
        <sz val="10"/>
        <rFont val="Segoe UI"/>
        <family val="2"/>
      </rPr>
      <t xml:space="preserve"> atas perbedaan waktu pengakuan pendapatan dan beban antar laporan keuangan untuk tujuan akuntansi dan pajak. Perusahaan mencatat kewajiban atas seluruh pajak penghasilan periode berjalan dan periode sebelumnya yang belum dibayar </t>
    </r>
    <r>
      <rPr>
        <i/>
        <sz val="10"/>
        <rFont val="Segoe UI"/>
        <family val="2"/>
      </rPr>
      <t>(tax payable concept)</t>
    </r>
    <r>
      <rPr>
        <sz val="10"/>
        <rFont val="Segoe UI"/>
        <family val="2"/>
      </rPr>
      <t>. Jika jumlah yang telah dibayar untuk periode berjalan dan periode sebelumnya melebihi jumlah yang terutang untuk periode tersebut, entitas harus mengakui kelebihan tersebut sebagai aset.</t>
    </r>
  </si>
  <si>
    <r>
      <t xml:space="preserve">IKHTISAR KEBIJAKAN AKUNTANSI PENTING - </t>
    </r>
    <r>
      <rPr>
        <i/>
        <sz val="10"/>
        <rFont val="Segoe UI"/>
        <family val="2"/>
      </rPr>
      <t>Lanjutan</t>
    </r>
  </si>
  <si>
    <t>Perusahaan melakukan transaksi dengan pihak-pihak yang mempunyai hubungan istimewa sesuai dengan SAK ETAP Bab 28 mengenai "Pengungkapan Pihak-pihak yang Mempunyai Hubungan Istimewa". Pihak-pihak hubungan istimewa adalah:</t>
  </si>
  <si>
    <r>
      <t xml:space="preserve">ASET TETAP </t>
    </r>
    <r>
      <rPr>
        <sz val="10"/>
        <rFont val="Segoe UI"/>
        <family val="2"/>
      </rPr>
      <t xml:space="preserve">- </t>
    </r>
    <r>
      <rPr>
        <i/>
        <sz val="10"/>
        <rFont val="Segoe UI"/>
        <family val="2"/>
      </rPr>
      <t>Lanjutan</t>
    </r>
  </si>
  <si>
    <t>Jumlah Pendapatan</t>
  </si>
  <si>
    <t>Perusahaan telah dan mungkin terus dipengaruhi oleh penyebaran virus Covid-19 yang dimulai pada awal tahun 2020 dan telah menyebar ke negara-negara di dunia termasuk Indonesia. Efek virus Covid-19  berdampak pada pertumbuhan ekonomi, penurunan pasar modal, depresiasi nilai tukar mata uang asing dan gangguan operasi bisnis. Efek masa depan dari virus Covid-19 terhadap Indonesia dan perusahaan masih belum dapat ditentukan saat ini. Peningkatan jumlah infeksi Covid-19 yang signifikan atau penyebarannya yang berkepanjangan dapat mempengaruhi perekonomian Indonesia dan perusahaan, yang mungkin akan menghadapi resiko pada penghasilan, arus kas dan keadaan keuangan perusahaan. Namun, resiko masa depan juga akan tergantung pada efektivitas dari respon terhadap peraturan yang dikeluarkan oleh Pemerintah Republik Indonesia.</t>
  </si>
  <si>
    <t>PERISTIWA SETELAH TANGGAL LAPORAN POSISI KEUANGAN</t>
  </si>
  <si>
    <t>Jumlah Kewajiban Pendek</t>
  </si>
  <si>
    <t>Akumulasi Penyusutan Gedung &amp; Bangunan</t>
  </si>
  <si>
    <t>Jumlah Kewajiban Lancar</t>
  </si>
  <si>
    <t>Hutang Lain-lain</t>
  </si>
  <si>
    <t>HUTANG LAIN-LAIN</t>
  </si>
  <si>
    <t>jumlah</t>
  </si>
  <si>
    <t xml:space="preserve">telah disetor penuh. </t>
  </si>
  <si>
    <r>
      <t xml:space="preserve">UNTUK TAHUN YANG BERAKHIR 31 DESEMBER 2020 DAN 2019 - </t>
    </r>
    <r>
      <rPr>
        <i/>
        <sz val="10"/>
        <rFont val="Segoe UI"/>
        <family val="2"/>
      </rPr>
      <t>Lanjutan</t>
    </r>
  </si>
  <si>
    <t>Inventaris Kantor</t>
  </si>
  <si>
    <t xml:space="preserve">Bangunan </t>
  </si>
  <si>
    <t>Laba Rugi Tahun Berjalan</t>
  </si>
  <si>
    <t>HARGA POKOK PENJUALAN</t>
  </si>
  <si>
    <t xml:space="preserve">Jumlah  Harga Pokok Penjualan </t>
  </si>
  <si>
    <t xml:space="preserve">BEBAN UMUM DAN ADMINISTRASI </t>
  </si>
  <si>
    <t>Penyusutan Aktiva Tetap</t>
  </si>
  <si>
    <t>Pendapatan Jasa Giro</t>
  </si>
  <si>
    <t>Administrasi Bank</t>
  </si>
  <si>
    <t>Beban Lainnya</t>
  </si>
  <si>
    <t>Jumlah Kas &amp; Setara Kas</t>
  </si>
  <si>
    <t>Laba Kotor</t>
  </si>
  <si>
    <t>Utang Lain-lain</t>
  </si>
  <si>
    <t xml:space="preserve">Kenaikan /Penurunan </t>
  </si>
  <si>
    <t>4 Tahun</t>
  </si>
  <si>
    <t>PENDAPATAN</t>
  </si>
  <si>
    <t>Penjualan</t>
  </si>
  <si>
    <t>PERIODE AUDIT PER 31 DESEMBER 2016 DAN 2015</t>
  </si>
  <si>
    <t>Saldo Per Book 2016</t>
  </si>
  <si>
    <t>Saldo Per Audit 2016</t>
  </si>
  <si>
    <t>Saldo Per Audit 2015</t>
  </si>
  <si>
    <t>UNTUK TAHUN YANG BERAKHIR 31 DESEMBER 2016 DAN 2015</t>
  </si>
  <si>
    <t>Saldo 31 Desember 2014</t>
  </si>
  <si>
    <t>Saldo 31 Desember 2015</t>
  </si>
  <si>
    <t>Saldo 31 Desember 2016</t>
  </si>
  <si>
    <t xml:space="preserve">Kas Kecil </t>
  </si>
  <si>
    <t>Bank Rakyat Indonesia</t>
  </si>
  <si>
    <t>Bank Mandiri Cabang Melawai</t>
  </si>
  <si>
    <t>Bank Mandiri  Cabang Mtropolitan</t>
  </si>
  <si>
    <t xml:space="preserve">Bank Mandiri Cabang Faletehan  </t>
  </si>
  <si>
    <t>PENERIMAAN</t>
  </si>
  <si>
    <t xml:space="preserve">Persediaan Awal </t>
  </si>
  <si>
    <t xml:space="preserve">Pembelian </t>
  </si>
  <si>
    <t>Persediaan Akhir</t>
  </si>
  <si>
    <t>Beban Gaji</t>
  </si>
  <si>
    <t>Beban Kantor &amp; ATK</t>
  </si>
  <si>
    <t>Beban Fotocopi</t>
  </si>
  <si>
    <t>Beban Perawatan Gedung</t>
  </si>
  <si>
    <t>Beban Cetakan</t>
  </si>
  <si>
    <t>Beban Dapur</t>
  </si>
  <si>
    <t>Beban Pos &amp; Pengiriman</t>
  </si>
  <si>
    <t>Beban Telepon ,Fax &amp; Internet</t>
  </si>
  <si>
    <t>Beban Listrik</t>
  </si>
  <si>
    <t>Beban Organisasi</t>
  </si>
  <si>
    <t>Beban Rakernas,Musda,Munas</t>
  </si>
  <si>
    <t>Beban Lain -Lain</t>
  </si>
  <si>
    <t>Beban ASEAN TA,KADIN,ITTF</t>
  </si>
  <si>
    <t xml:space="preserve">MODAL </t>
  </si>
  <si>
    <t xml:space="preserve">Jumlah Modal  yang </t>
  </si>
  <si>
    <t>4</t>
  </si>
  <si>
    <t>5</t>
  </si>
  <si>
    <t>6</t>
  </si>
  <si>
    <t>7</t>
  </si>
  <si>
    <t>8</t>
  </si>
  <si>
    <t>9</t>
  </si>
  <si>
    <t>10</t>
  </si>
  <si>
    <t>11</t>
  </si>
  <si>
    <t>12</t>
  </si>
  <si>
    <t xml:space="preserve">sebesar Rp 220.465.934,-  pada tahun 2016 dan </t>
  </si>
  <si>
    <t>Rp 204.117.712,- pada tahun 2015</t>
  </si>
  <si>
    <t>Susunan Pengurus</t>
  </si>
  <si>
    <t>Manajemen Perusahaan berpendapat bahwa laporan keuangan tahun 2016 dengan angka komparatif 2015 telah disajikan sesuai dengan SAK ETAP dan telah memenuhi semua persyaratan.</t>
  </si>
  <si>
    <t>Kurs yang berlaku pada tanggal 31 Desember 2016 adalah 1 USD = Rp 13.454,-</t>
  </si>
  <si>
    <t>Mutasi Tahun 2016</t>
  </si>
  <si>
    <t>1</t>
  </si>
  <si>
    <t>Aceh</t>
  </si>
  <si>
    <t>Babel</t>
  </si>
  <si>
    <t>Banten</t>
  </si>
  <si>
    <t>Bengkulu</t>
  </si>
  <si>
    <t>Gorontalo</t>
  </si>
  <si>
    <t>Yogyakarta</t>
  </si>
  <si>
    <t>Maluku</t>
  </si>
  <si>
    <t>Nusa Tenggara Timur</t>
  </si>
  <si>
    <t>Riau</t>
  </si>
  <si>
    <t>Sulawesi Tengah</t>
  </si>
  <si>
    <t>Sumatra Utara</t>
  </si>
  <si>
    <t>Sulawesi Selatan</t>
  </si>
  <si>
    <t>Sumatra Barat</t>
  </si>
  <si>
    <t>Kalimantan Selatan</t>
  </si>
  <si>
    <t>Nusa Tenggara Barat</t>
  </si>
  <si>
    <t>Kalimantan  Timur</t>
  </si>
  <si>
    <t>Lampung</t>
  </si>
  <si>
    <t>Sulawesi Tenggara</t>
  </si>
  <si>
    <t>Papua</t>
  </si>
  <si>
    <t>Jawa Tengah</t>
  </si>
  <si>
    <t>Sumatra Selatan</t>
  </si>
  <si>
    <t>TAHUN 2016</t>
  </si>
  <si>
    <t>5 , 2j, 2k</t>
  </si>
  <si>
    <t>2l</t>
  </si>
  <si>
    <t xml:space="preserve">Budep </t>
  </si>
  <si>
    <t>Budep DPD</t>
  </si>
  <si>
    <t>Sertifikat</t>
  </si>
  <si>
    <t>Batik</t>
  </si>
  <si>
    <t>8 , 2l</t>
  </si>
  <si>
    <t>9, 2l</t>
  </si>
  <si>
    <t>Hutang Pajak Bumi &amp; Bangunan 2015</t>
  </si>
  <si>
    <t>Hutang Pajak Bumi &amp; Bangunan 2016</t>
  </si>
  <si>
    <t>Lain-lain</t>
  </si>
  <si>
    <t>Beban Pajak Bumi dan Bangunan</t>
  </si>
  <si>
    <t>Beban pajak Bumi dan Bangunan</t>
  </si>
  <si>
    <t>Pendapatan</t>
  </si>
  <si>
    <t xml:space="preserve">Pendapatan Lainnya </t>
  </si>
  <si>
    <t>Perusahaan belum  mengakui imbalan kerja karyawan sesuai dengan Undang-undang No. 13/2003 tanggal 25 Maret 2003 tentang "Ketenagakerjaan" ("UU No. 13/2003"). Berdasarkan UU No. 13/2003 tersebut, Perusahaan diharuskan membayar imbalan kerja karyawan jika kondisi tertentu dalam UU No. 13/2003 tersebut terpenuhi. Beban jasa masa lalu diamortisasi berdasarkan rata-rata sisa masa kerja karyawan.</t>
  </si>
  <si>
    <t xml:space="preserve">PIUTANG USAHA </t>
  </si>
  <si>
    <t xml:space="preserve">Kebijakan akuntansi signifkan telah diterapkan secara konsisten dalam penyajian laporan keuangan untuk tahun-tahun yang berakhir pada tanggal 31 Desember 2016 dan 2015 adalah sebagai berikut : </t>
  </si>
  <si>
    <t xml:space="preserve">Yayasan Asita    didirikan berdasarkan akte Notaris .............  no. Akta 170  tanggal 15 Maret  1975  ; dan akte tersebut telah  mengalami perubahan  antara lain akte no. 30 tanggal 28 Desember 2016 , yang dibuat dihadapan ........... ,SH, terakhir dengan akta  no.39 tanggal 22 Oktober 2020 ;  Berdasarkan akte no.30 Tanggal 28 Desember 2016 dengan Notaris .............. di Bekasi , maka susunan pengurus adalah sebagai berikut :  </t>
  </si>
  <si>
    <t>ASOSIASI</t>
  </si>
  <si>
    <t>Manajemen Perusahaan bertanggung jawab atas penyusunan Laporan Keuangan untuk tahun yang berakhir 31 Desember  2016 yang diselesaikan pada tanggal  21 Maret   2017</t>
  </si>
  <si>
    <t>Kesimpulannya tahun 2016 :</t>
  </si>
  <si>
    <t>Laporan diselesaikan tanggal 21-3-2017</t>
  </si>
  <si>
    <t>2</t>
  </si>
  <si>
    <t>Nama perusahaan dagang sehingga ada HPP Harus tampak di worksheet</t>
  </si>
  <si>
    <t>3</t>
  </si>
  <si>
    <t>membuat jurnal adjusment</t>
  </si>
  <si>
    <t>Mutasi Tahun 2015</t>
  </si>
  <si>
    <t>Rek. No.00000000300    - IDR</t>
  </si>
  <si>
    <t>Rek. No.00000000100    - IDR</t>
  </si>
  <si>
    <t>Rek. No.00000000138    - IDR</t>
  </si>
  <si>
    <t>Rek. No.00000000160    - IDR</t>
  </si>
  <si>
    <t xml:space="preserve">PT SEMOGA LULUS CEPAT </t>
  </si>
  <si>
    <t xml:space="preserve">Semua Account dan angka diganti &amp; Tidak boleh sama dg teman di kelas ini </t>
  </si>
  <si>
    <t xml:space="preserve">Tugas Saudara : </t>
  </si>
  <si>
    <t>Rincian biaya disesuaikan : harus muncul : biaya penjualan dan biaya Adm dan Umum</t>
  </si>
  <si>
    <t>dan tidak boleh sama dengan contoh ini</t>
  </si>
  <si>
    <t>Melengkapi CALK ,MISAL NAMA notaris, nama direksi , komisaris (harus ada nama MHS ybs)</t>
  </si>
  <si>
    <t>Aset Tetap harus ada 4 jenis ( misal Tanah,banguna, Kendaraan, Inventaris)</t>
  </si>
  <si>
    <t>Dengan memperhatikan :</t>
  </si>
  <si>
    <t>Membuat draf laporan audit seperti contoh ini  angka diganti tidak boleh sama , dengan contoh atau teman yang lain</t>
  </si>
  <si>
    <t xml:space="preserve">Membuat Asumsi saldo kas  31 -12-2014 </t>
  </si>
  <si>
    <t>Nama Pemegang saham minimal 3 orang ( total tetap 100 %)</t>
  </si>
  <si>
    <t>Tanggal Penyelesaian laporan maksimal 3 Bulan setelah 31 Desember akhir tanun</t>
  </si>
  <si>
    <t xml:space="preserve">Komisaris </t>
  </si>
  <si>
    <t>Direktur</t>
  </si>
  <si>
    <t>PIUTANG Usaha</t>
  </si>
  <si>
    <t xml:space="preserve">harus ada hutang bank; dan ada penjelasannya : misal ,nama bank, suku bunga,jaminan ? </t>
  </si>
  <si>
    <t xml:space="preserve">Bagian hutang bank yang jatuh tempo 1 tahun ke depan harus dimasukkan sebagai hutang lancar </t>
  </si>
  <si>
    <t xml:space="preserve">piutang Jk pendek &amp; jjk panjang  harus ada 6 PT  </t>
  </si>
  <si>
    <t>Hutang jangka pendek &amp; jk panjang masing -masing Harus ada 4 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</si>
</sst>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_);_(* \(#,##0\);_(* &quot;-&quot;??_);_(@_)"/>
    <numFmt numFmtId="167" formatCode="00000"/>
  </numFmts>
  <fonts count="36" x14ac:knownFonts="1">
    <font>
      <sz val="10"/>
      <name val="Arial"/>
    </font>
    <font>
      <sz val="11"/>
      <color theme="1"/>
      <name val="Calibri"/>
      <family val="2"/>
      <charset val="1"/>
      <scheme val="minor"/>
    </font>
    <font>
      <sz val="10"/>
      <name val="Arial"/>
      <family val="2"/>
    </font>
    <font>
      <b/>
      <sz val="11"/>
      <name val="Arial Narrow"/>
      <family val="2"/>
    </font>
    <font>
      <sz val="11"/>
      <name val="Arial Narrow"/>
      <family val="2"/>
    </font>
    <font>
      <sz val="10"/>
      <name val="Arial Narrow"/>
      <family val="2"/>
    </font>
    <font>
      <b/>
      <sz val="11"/>
      <color indexed="63"/>
      <name val="Arial Narrow"/>
      <family val="2"/>
    </font>
    <font>
      <sz val="11"/>
      <color indexed="63"/>
      <name val="Arial Narrow"/>
      <family val="2"/>
    </font>
    <font>
      <sz val="10"/>
      <name val="Arial"/>
      <family val="2"/>
    </font>
    <font>
      <sz val="11"/>
      <color indexed="10"/>
      <name val="Arial Narrow"/>
      <family val="2"/>
    </font>
    <font>
      <sz val="8"/>
      <name val="Arial"/>
      <family val="2"/>
    </font>
    <font>
      <b/>
      <i/>
      <sz val="11"/>
      <name val="Arial Narrow"/>
      <family val="2"/>
    </font>
    <font>
      <b/>
      <i/>
      <sz val="16"/>
      <color indexed="10"/>
      <name val="Arial Narrow"/>
      <family val="2"/>
    </font>
    <font>
      <i/>
      <sz val="11"/>
      <name val="Arial Narrow"/>
      <family val="2"/>
    </font>
    <font>
      <b/>
      <sz val="12"/>
      <color indexed="63"/>
      <name val="Arial Narrow"/>
      <family val="2"/>
    </font>
    <font>
      <b/>
      <sz val="12"/>
      <color indexed="10"/>
      <name val="Arial Narrow"/>
      <family val="2"/>
    </font>
    <font>
      <sz val="11"/>
      <color rgb="FFFF0000"/>
      <name val="Arial Narrow"/>
      <family val="2"/>
    </font>
    <font>
      <b/>
      <sz val="11"/>
      <color rgb="FFFF0000"/>
      <name val="Arial Narrow"/>
      <family val="2"/>
    </font>
    <font>
      <sz val="10"/>
      <name val="Tahoma"/>
      <family val="2"/>
    </font>
    <font>
      <sz val="10"/>
      <color rgb="FF000000"/>
      <name val="Arial"/>
      <family val="2"/>
    </font>
    <font>
      <sz val="9.5"/>
      <name val="Arial"/>
      <family val="2"/>
    </font>
    <font>
      <sz val="9.5"/>
      <color rgb="FF000000"/>
      <name val="Arial"/>
      <family val="2"/>
    </font>
    <font>
      <b/>
      <sz val="10"/>
      <color rgb="FF000000"/>
      <name val="Arial"/>
      <family val="2"/>
    </font>
    <font>
      <i/>
      <u val="singleAccounting"/>
      <sz val="11"/>
      <name val="Arial Narrow"/>
      <family val="2"/>
    </font>
    <font>
      <u val="singleAccounting"/>
      <sz val="11"/>
      <name val="Arial Narrow"/>
      <family val="2"/>
    </font>
    <font>
      <b/>
      <sz val="10"/>
      <name val="Segoe UI"/>
      <family val="2"/>
    </font>
    <font>
      <sz val="10"/>
      <name val="Segoe UI"/>
      <family val="2"/>
    </font>
    <font>
      <sz val="10"/>
      <color rgb="FF000000"/>
      <name val="Segoe UI"/>
      <family val="2"/>
    </font>
    <font>
      <i/>
      <sz val="10"/>
      <name val="Segoe UI"/>
      <family val="2"/>
    </font>
    <font>
      <sz val="10"/>
      <color indexed="62"/>
      <name val="Segoe UI"/>
      <family val="2"/>
    </font>
    <font>
      <sz val="10"/>
      <color indexed="10"/>
      <name val="Segoe UI"/>
      <family val="2"/>
    </font>
    <font>
      <b/>
      <sz val="10"/>
      <color rgb="FF000000"/>
      <name val="Segoe UI"/>
      <family val="2"/>
    </font>
    <font>
      <sz val="10"/>
      <color indexed="8"/>
      <name val="Segoe UI"/>
      <family val="2"/>
    </font>
    <font>
      <sz val="12"/>
      <name val="Segoe UI"/>
      <family val="2"/>
    </font>
    <font>
      <sz val="11"/>
      <color theme="0"/>
      <name val="Arial Narrow"/>
      <family val="2"/>
    </font>
    <font>
      <b/>
      <i/>
      <sz val="16"/>
      <color theme="0"/>
      <name val="Arial Narrow"/>
      <family val="2"/>
    </font>
  </fonts>
  <fills count="4">
    <fill>
      <patternFill patternType="none"/>
    </fill>
    <fill>
      <patternFill patternType="gray125"/>
    </fill>
    <fill>
      <patternFill patternType="solid">
        <fgColor indexed="42"/>
        <bgColor indexed="64"/>
      </patternFill>
    </fill>
    <fill>
      <patternFill patternType="solid">
        <fgColor theme="9"/>
        <bgColor indexed="64"/>
      </patternFill>
    </fill>
  </fills>
  <borders count="20">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165" fontId="2" fillId="0" borderId="0" applyFont="0" applyFill="0" applyBorder="0" applyAlignment="0" applyProtection="0"/>
    <xf numFmtId="164" fontId="2"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0" fontId="2" fillId="0" borderId="0"/>
    <xf numFmtId="0" fontId="1" fillId="0" borderId="0"/>
    <xf numFmtId="43" fontId="1" fillId="0" borderId="0" applyFont="0" applyFill="0" applyBorder="0" applyAlignment="0" applyProtection="0"/>
  </cellStyleXfs>
  <cellXfs count="341">
    <xf numFmtId="167" fontId="0" fillId="0" borderId="0" xfId="0" applyNumberFormat="1"/>
    <xf numFmtId="167" fontId="4" fillId="0" borderId="0" xfId="0" applyNumberFormat="1" applyFont="1"/>
    <xf numFmtId="164" fontId="4" fillId="0" borderId="0" xfId="2" applyFont="1"/>
    <xf numFmtId="166" fontId="4" fillId="0" borderId="0" xfId="1" applyNumberFormat="1" applyFont="1" applyBorder="1"/>
    <xf numFmtId="0" fontId="4" fillId="0" borderId="0" xfId="2" applyNumberFormat="1" applyFont="1" applyAlignment="1">
      <alignment horizontal="center"/>
    </xf>
    <xf numFmtId="0" fontId="4" fillId="0" borderId="0" xfId="0" applyFont="1"/>
    <xf numFmtId="166" fontId="6" fillId="0" borderId="0" xfId="1" applyNumberFormat="1" applyFont="1" applyFill="1" applyBorder="1"/>
    <xf numFmtId="166" fontId="7" fillId="0" borderId="0" xfId="1" applyNumberFormat="1" applyFont="1" applyFill="1" applyBorder="1"/>
    <xf numFmtId="166" fontId="7" fillId="0" borderId="0" xfId="1" applyNumberFormat="1" applyFont="1" applyFill="1" applyBorder="1" applyAlignment="1"/>
    <xf numFmtId="166" fontId="7" fillId="0" borderId="1" xfId="1" applyNumberFormat="1" applyFont="1" applyFill="1" applyBorder="1"/>
    <xf numFmtId="166" fontId="6" fillId="0" borderId="0" xfId="1" applyNumberFormat="1" applyFont="1" applyFill="1" applyBorder="1" applyAlignment="1"/>
    <xf numFmtId="166" fontId="6" fillId="0" borderId="7" xfId="1" applyNumberFormat="1" applyFont="1" applyFill="1" applyBorder="1"/>
    <xf numFmtId="166" fontId="7" fillId="0" borderId="7" xfId="1" applyNumberFormat="1" applyFont="1" applyFill="1" applyBorder="1"/>
    <xf numFmtId="166" fontId="7" fillId="0" borderId="8" xfId="1" applyNumberFormat="1" applyFont="1" applyFill="1" applyBorder="1"/>
    <xf numFmtId="0" fontId="7" fillId="0" borderId="0" xfId="0" applyFont="1"/>
    <xf numFmtId="166" fontId="4" fillId="0" borderId="0" xfId="1" applyNumberFormat="1" applyFont="1" applyFill="1" applyBorder="1"/>
    <xf numFmtId="0" fontId="4" fillId="0" borderId="0" xfId="0" applyFont="1" applyAlignment="1">
      <alignment horizontal="left"/>
    </xf>
    <xf numFmtId="0" fontId="4" fillId="0" borderId="0" xfId="2" applyNumberFormat="1" applyFont="1" applyFill="1" applyBorder="1"/>
    <xf numFmtId="0" fontId="4" fillId="0" borderId="0" xfId="2" applyNumberFormat="1" applyFont="1" applyFill="1"/>
    <xf numFmtId="37" fontId="4" fillId="0" borderId="8" xfId="0" applyNumberFormat="1" applyFont="1" applyBorder="1"/>
    <xf numFmtId="0" fontId="4" fillId="0" borderId="0" xfId="0" applyFont="1" applyAlignment="1">
      <alignment readingOrder="1"/>
    </xf>
    <xf numFmtId="166" fontId="4" fillId="0" borderId="9" xfId="1" applyNumberFormat="1" applyFont="1" applyBorder="1"/>
    <xf numFmtId="166" fontId="4" fillId="0" borderId="8" xfId="1" applyNumberFormat="1" applyFont="1" applyBorder="1"/>
    <xf numFmtId="166" fontId="7" fillId="0" borderId="10" xfId="1" applyNumberFormat="1" applyFont="1" applyFill="1" applyBorder="1"/>
    <xf numFmtId="0" fontId="4" fillId="0" borderId="0" xfId="0" applyFont="1" applyAlignment="1">
      <alignment horizontal="left" indent="2"/>
    </xf>
    <xf numFmtId="166" fontId="6" fillId="2" borderId="11" xfId="1" applyNumberFormat="1" applyFont="1" applyFill="1" applyBorder="1" applyAlignment="1">
      <alignment horizontal="center"/>
    </xf>
    <xf numFmtId="166" fontId="6" fillId="2" borderId="12" xfId="1" applyNumberFormat="1" applyFont="1" applyFill="1" applyBorder="1" applyAlignment="1">
      <alignment horizontal="center"/>
    </xf>
    <xf numFmtId="166" fontId="7" fillId="0" borderId="13" xfId="1" applyNumberFormat="1" applyFont="1" applyFill="1" applyBorder="1"/>
    <xf numFmtId="166" fontId="4" fillId="0" borderId="8" xfId="1" applyNumberFormat="1" applyFont="1" applyFill="1" applyBorder="1"/>
    <xf numFmtId="166" fontId="9" fillId="0" borderId="8" xfId="1" applyNumberFormat="1" applyFont="1" applyFill="1" applyBorder="1"/>
    <xf numFmtId="166" fontId="9" fillId="0" borderId="0" xfId="1" applyNumberFormat="1" applyFont="1" applyFill="1" applyBorder="1"/>
    <xf numFmtId="0" fontId="4" fillId="0" borderId="0" xfId="0" applyFont="1" applyAlignment="1">
      <alignment horizontal="left" indent="1"/>
    </xf>
    <xf numFmtId="166" fontId="16" fillId="0" borderId="8" xfId="1" applyNumberFormat="1" applyFont="1" applyFill="1" applyBorder="1"/>
    <xf numFmtId="166" fontId="4" fillId="0" borderId="0" xfId="1" applyNumberFormat="1" applyFont="1" applyFill="1" applyBorder="1" applyAlignment="1">
      <alignment horizontal="left" indent="2"/>
    </xf>
    <xf numFmtId="166" fontId="3" fillId="0" borderId="7" xfId="1" applyNumberFormat="1" applyFont="1" applyFill="1" applyBorder="1"/>
    <xf numFmtId="166" fontId="4" fillId="0" borderId="7" xfId="1" applyNumberFormat="1" applyFont="1" applyFill="1" applyBorder="1"/>
    <xf numFmtId="166" fontId="4" fillId="0" borderId="9" xfId="1" applyNumberFormat="1" applyFont="1" applyFill="1" applyBorder="1"/>
    <xf numFmtId="166" fontId="4" fillId="0" borderId="15" xfId="1" applyNumberFormat="1" applyFont="1" applyFill="1" applyBorder="1"/>
    <xf numFmtId="166" fontId="4" fillId="0" borderId="0" xfId="1" applyNumberFormat="1" applyFont="1" applyFill="1" applyBorder="1" applyAlignment="1">
      <alignment horizontal="left"/>
    </xf>
    <xf numFmtId="166" fontId="3" fillId="0" borderId="0" xfId="1" applyNumberFormat="1" applyFont="1" applyFill="1" applyBorder="1"/>
    <xf numFmtId="166" fontId="4" fillId="0" borderId="16" xfId="1" applyNumberFormat="1" applyFont="1" applyFill="1" applyBorder="1"/>
    <xf numFmtId="0" fontId="4" fillId="0" borderId="0" xfId="1" applyNumberFormat="1" applyFont="1" applyFill="1" applyBorder="1" applyAlignment="1">
      <alignment horizontal="left"/>
    </xf>
    <xf numFmtId="0" fontId="3" fillId="0" borderId="0" xfId="1" applyNumberFormat="1" applyFont="1" applyFill="1" applyBorder="1"/>
    <xf numFmtId="166" fontId="4" fillId="0" borderId="8" xfId="1" applyNumberFormat="1" applyFont="1" applyFill="1" applyBorder="1" applyAlignment="1">
      <alignment horizontal="left" indent="1"/>
    </xf>
    <xf numFmtId="166" fontId="4" fillId="0" borderId="0" xfId="1" applyNumberFormat="1" applyFont="1" applyFill="1" applyBorder="1" applyAlignment="1">
      <alignment horizontal="left" indent="1"/>
    </xf>
    <xf numFmtId="0" fontId="3" fillId="0" borderId="0" xfId="0" applyFont="1"/>
    <xf numFmtId="166" fontId="4" fillId="0" borderId="4" xfId="1" applyNumberFormat="1" applyFont="1" applyFill="1" applyBorder="1"/>
    <xf numFmtId="164" fontId="4" fillId="0" borderId="0" xfId="2" applyFont="1" applyFill="1" applyBorder="1"/>
    <xf numFmtId="166" fontId="12" fillId="0" borderId="7" xfId="1" applyNumberFormat="1" applyFont="1" applyFill="1" applyBorder="1"/>
    <xf numFmtId="0" fontId="4" fillId="0" borderId="0" xfId="0" applyFont="1" applyAlignment="1">
      <alignment horizontal="left" indent="1" readingOrder="1"/>
    </xf>
    <xf numFmtId="167" fontId="11" fillId="0" borderId="0" xfId="0" applyNumberFormat="1" applyFont="1"/>
    <xf numFmtId="167" fontId="3" fillId="0" borderId="9" xfId="0" applyNumberFormat="1" applyFont="1" applyBorder="1" applyAlignment="1">
      <alignment horizontal="center" vertical="center"/>
    </xf>
    <xf numFmtId="167" fontId="4" fillId="0" borderId="8" xfId="0" applyNumberFormat="1" applyFont="1" applyBorder="1"/>
    <xf numFmtId="0" fontId="4" fillId="0" borderId="8" xfId="2" quotePrefix="1" applyNumberFormat="1" applyFont="1" applyBorder="1" applyAlignment="1">
      <alignment horizontal="center" vertical="center"/>
    </xf>
    <xf numFmtId="164" fontId="4" fillId="0" borderId="8" xfId="2" applyFont="1" applyBorder="1"/>
    <xf numFmtId="164" fontId="4" fillId="0" borderId="14" xfId="2" applyFont="1" applyBorder="1"/>
    <xf numFmtId="167" fontId="17" fillId="0" borderId="0" xfId="0" applyNumberFormat="1" applyFont="1"/>
    <xf numFmtId="166" fontId="14" fillId="0" borderId="0" xfId="1" quotePrefix="1" applyNumberFormat="1" applyFont="1" applyFill="1" applyBorder="1"/>
    <xf numFmtId="166" fontId="17" fillId="0" borderId="0" xfId="1" applyNumberFormat="1" applyFont="1" applyFill="1" applyBorder="1"/>
    <xf numFmtId="37" fontId="18" fillId="0" borderId="8" xfId="7" applyNumberFormat="1" applyFont="1" applyBorder="1"/>
    <xf numFmtId="0" fontId="2" fillId="0" borderId="0" xfId="0" applyFont="1" applyAlignment="1">
      <alignment horizontal="left" vertical="top" wrapText="1"/>
    </xf>
    <xf numFmtId="0" fontId="2" fillId="0" borderId="0" xfId="0" applyFont="1" applyAlignment="1">
      <alignment horizontal="left" vertical="center" wrapText="1"/>
    </xf>
    <xf numFmtId="0" fontId="20" fillId="0" borderId="0" xfId="0" applyFont="1" applyAlignment="1">
      <alignment horizontal="left" vertical="top" wrapText="1"/>
    </xf>
    <xf numFmtId="166" fontId="20" fillId="0" borderId="0" xfId="1" applyNumberFormat="1" applyFont="1" applyFill="1" applyBorder="1" applyAlignment="1">
      <alignment horizontal="right" vertical="top" wrapText="1" indent="2"/>
    </xf>
    <xf numFmtId="3" fontId="21" fillId="0" borderId="8" xfId="0" applyNumberFormat="1" applyFont="1" applyBorder="1" applyAlignment="1">
      <alignment horizontal="right" vertical="top" shrinkToFit="1"/>
    </xf>
    <xf numFmtId="37" fontId="19" fillId="0" borderId="8" xfId="0" applyNumberFormat="1" applyFont="1" applyBorder="1" applyAlignment="1">
      <alignment horizontal="right" vertical="top" shrinkToFit="1"/>
    </xf>
    <xf numFmtId="166" fontId="3" fillId="0" borderId="9" xfId="1" applyNumberFormat="1" applyFont="1" applyFill="1" applyBorder="1"/>
    <xf numFmtId="3" fontId="2" fillId="0" borderId="15" xfId="0" applyNumberFormat="1" applyFont="1" applyBorder="1" applyAlignment="1">
      <alignment horizontal="right" vertical="center" wrapText="1"/>
    </xf>
    <xf numFmtId="3" fontId="21" fillId="0" borderId="15" xfId="0" applyNumberFormat="1" applyFont="1" applyBorder="1" applyAlignment="1">
      <alignment horizontal="right" vertical="top" shrinkToFit="1"/>
    </xf>
    <xf numFmtId="0" fontId="19" fillId="0" borderId="0" xfId="0" applyFont="1" applyAlignment="1">
      <alignment horizontal="left" wrapText="1"/>
    </xf>
    <xf numFmtId="3" fontId="19" fillId="0" borderId="15" xfId="0" applyNumberFormat="1" applyFont="1" applyBorder="1" applyAlignment="1">
      <alignment horizontal="right" vertical="top" shrinkToFit="1"/>
    </xf>
    <xf numFmtId="0" fontId="0" fillId="0" borderId="0" xfId="0" applyAlignment="1">
      <alignment horizontal="left" vertical="top"/>
    </xf>
    <xf numFmtId="167" fontId="13" fillId="0" borderId="0" xfId="0" applyNumberFormat="1" applyFont="1" applyAlignment="1">
      <alignment horizontal="left" vertical="top" wrapText="1"/>
    </xf>
    <xf numFmtId="164" fontId="4" fillId="0" borderId="9" xfId="2" applyFont="1" applyBorder="1"/>
    <xf numFmtId="164" fontId="21" fillId="0" borderId="8" xfId="2" applyFont="1" applyFill="1" applyBorder="1" applyAlignment="1">
      <alignment horizontal="right" vertical="top" shrinkToFit="1"/>
    </xf>
    <xf numFmtId="166" fontId="23" fillId="0" borderId="0" xfId="1" applyNumberFormat="1" applyFont="1" applyFill="1" applyBorder="1"/>
    <xf numFmtId="166" fontId="24" fillId="0" borderId="0" xfId="1" applyNumberFormat="1" applyFont="1" applyFill="1" applyBorder="1"/>
    <xf numFmtId="166" fontId="3" fillId="0" borderId="8" xfId="1" applyNumberFormat="1" applyFont="1" applyFill="1" applyBorder="1"/>
    <xf numFmtId="3" fontId="2" fillId="0" borderId="8" xfId="0" applyNumberFormat="1" applyFont="1" applyBorder="1" applyAlignment="1">
      <alignment horizontal="right" vertical="center" wrapText="1"/>
    </xf>
    <xf numFmtId="166" fontId="4" fillId="0" borderId="15" xfId="1" applyNumberFormat="1" applyFont="1" applyBorder="1"/>
    <xf numFmtId="3" fontId="19" fillId="0" borderId="8" xfId="0" applyNumberFormat="1" applyFont="1" applyBorder="1" applyAlignment="1">
      <alignment horizontal="right" vertical="top" shrinkToFit="1"/>
    </xf>
    <xf numFmtId="3" fontId="19" fillId="0" borderId="14" xfId="0" applyNumberFormat="1" applyFont="1" applyBorder="1" applyAlignment="1">
      <alignment horizontal="right" vertical="top" shrinkToFit="1"/>
    </xf>
    <xf numFmtId="166" fontId="19" fillId="0" borderId="8" xfId="1" applyNumberFormat="1" applyFont="1" applyFill="1" applyBorder="1" applyAlignment="1">
      <alignment horizontal="right" vertical="top" shrinkToFit="1"/>
    </xf>
    <xf numFmtId="166" fontId="4" fillId="0" borderId="19" xfId="1" applyNumberFormat="1" applyFont="1" applyFill="1" applyBorder="1" applyProtection="1"/>
    <xf numFmtId="3" fontId="22" fillId="0" borderId="9" xfId="0" applyNumberFormat="1" applyFont="1" applyBorder="1" applyAlignment="1">
      <alignment horizontal="right" vertical="center" shrinkToFit="1"/>
    </xf>
    <xf numFmtId="0" fontId="4" fillId="0" borderId="0" xfId="2" applyNumberFormat="1" applyFont="1" applyBorder="1" applyAlignment="1">
      <alignment horizontal="center"/>
    </xf>
    <xf numFmtId="0" fontId="4" fillId="0" borderId="1" xfId="2" applyNumberFormat="1" applyFont="1" applyBorder="1" applyAlignment="1">
      <alignment horizontal="center"/>
    </xf>
    <xf numFmtId="167" fontId="25" fillId="0" borderId="0" xfId="0" applyNumberFormat="1" applyFont="1"/>
    <xf numFmtId="167" fontId="26" fillId="0" borderId="0" xfId="0" applyNumberFormat="1" applyFont="1"/>
    <xf numFmtId="167" fontId="26" fillId="0" borderId="0" xfId="0" applyNumberFormat="1" applyFont="1" applyAlignment="1">
      <alignment horizontal="center"/>
    </xf>
    <xf numFmtId="164" fontId="26" fillId="0" borderId="0" xfId="3" applyFont="1" applyBorder="1" applyAlignment="1">
      <alignment vertical="center"/>
    </xf>
    <xf numFmtId="164" fontId="26" fillId="0" borderId="0" xfId="0" applyNumberFormat="1" applyFont="1"/>
    <xf numFmtId="167" fontId="25" fillId="0" borderId="1" xfId="0" applyNumberFormat="1" applyFont="1" applyBorder="1"/>
    <xf numFmtId="167" fontId="26" fillId="0" borderId="1" xfId="0" applyNumberFormat="1" applyFont="1" applyBorder="1"/>
    <xf numFmtId="167" fontId="26" fillId="0" borderId="1" xfId="0" applyNumberFormat="1" applyFont="1" applyBorder="1" applyAlignment="1">
      <alignment horizontal="center"/>
    </xf>
    <xf numFmtId="167" fontId="26" fillId="0" borderId="0" xfId="0" quotePrefix="1" applyNumberFormat="1" applyFont="1" applyAlignment="1">
      <alignment horizontal="center"/>
    </xf>
    <xf numFmtId="167" fontId="26" fillId="0" borderId="0" xfId="0" quotePrefix="1" applyNumberFormat="1" applyFont="1"/>
    <xf numFmtId="164" fontId="26" fillId="0" borderId="0" xfId="3" quotePrefix="1" applyFont="1" applyBorder="1" applyAlignment="1">
      <alignment horizontal="center" vertical="center"/>
    </xf>
    <xf numFmtId="167" fontId="26" fillId="0" borderId="0" xfId="0" applyNumberFormat="1" applyFont="1" applyAlignment="1">
      <alignment horizontal="justify" vertical="top" wrapText="1"/>
    </xf>
    <xf numFmtId="167" fontId="26" fillId="0" borderId="0" xfId="0" applyNumberFormat="1" applyFont="1" applyAlignment="1">
      <alignment horizontal="center" vertical="top" wrapText="1"/>
    </xf>
    <xf numFmtId="0" fontId="27" fillId="0" borderId="0" xfId="0" applyFont="1" applyAlignment="1">
      <alignment vertical="center" wrapText="1"/>
    </xf>
    <xf numFmtId="0" fontId="27" fillId="0" borderId="0" xfId="0" applyFont="1"/>
    <xf numFmtId="167" fontId="25" fillId="0" borderId="0" xfId="0" applyNumberFormat="1" applyFont="1" applyAlignment="1">
      <alignment horizontal="center"/>
    </xf>
    <xf numFmtId="164" fontId="25" fillId="0" borderId="0" xfId="0" applyNumberFormat="1" applyFont="1"/>
    <xf numFmtId="164" fontId="25" fillId="0" borderId="0" xfId="3" applyFont="1" applyBorder="1" applyAlignment="1">
      <alignment vertical="center"/>
    </xf>
    <xf numFmtId="167" fontId="26" fillId="0" borderId="0" xfId="0" applyNumberFormat="1" applyFont="1" applyAlignment="1">
      <alignment vertical="center" wrapText="1"/>
    </xf>
    <xf numFmtId="167" fontId="25" fillId="0" borderId="0" xfId="0" applyNumberFormat="1" applyFont="1" applyAlignment="1">
      <alignment horizontal="center" vertical="center"/>
    </xf>
    <xf numFmtId="0" fontId="25" fillId="0" borderId="0" xfId="0" applyFont="1"/>
    <xf numFmtId="167" fontId="26" fillId="0" borderId="0" xfId="0" applyNumberFormat="1" applyFont="1" applyAlignment="1">
      <alignment vertical="center"/>
    </xf>
    <xf numFmtId="167" fontId="26" fillId="0" borderId="0" xfId="0" applyNumberFormat="1" applyFont="1" applyAlignment="1">
      <alignment horizontal="justify" vertical="justify" wrapText="1"/>
    </xf>
    <xf numFmtId="167" fontId="26" fillId="0" borderId="0" xfId="0" applyNumberFormat="1" applyFont="1" applyAlignment="1">
      <alignment horizontal="center" vertical="justify" wrapText="1"/>
    </xf>
    <xf numFmtId="0" fontId="26" fillId="0" borderId="0" xfId="0" applyFont="1" applyAlignment="1">
      <alignment vertical="center" wrapText="1"/>
    </xf>
    <xf numFmtId="164" fontId="26" fillId="0" borderId="0" xfId="0" applyNumberFormat="1" applyFont="1" applyAlignment="1">
      <alignment vertical="justify" wrapText="1"/>
    </xf>
    <xf numFmtId="167" fontId="26" fillId="0" borderId="0" xfId="0" applyNumberFormat="1" applyFont="1" applyAlignment="1">
      <alignment horizontal="left"/>
    </xf>
    <xf numFmtId="167" fontId="25" fillId="0" borderId="0" xfId="0" applyNumberFormat="1" applyFont="1" applyAlignment="1">
      <alignment vertical="center" wrapText="1"/>
    </xf>
    <xf numFmtId="167" fontId="26" fillId="0" borderId="0" xfId="0" applyNumberFormat="1" applyFont="1" applyAlignment="1">
      <alignment horizontal="justify"/>
    </xf>
    <xf numFmtId="167" fontId="26" fillId="0" borderId="0" xfId="0" quotePrefix="1" applyNumberFormat="1" applyFont="1" applyAlignment="1">
      <alignment horizontal="center" vertical="justify" wrapText="1"/>
    </xf>
    <xf numFmtId="164" fontId="26" fillId="0" borderId="0" xfId="0" applyNumberFormat="1" applyFont="1" applyAlignment="1">
      <alignment vertical="center"/>
    </xf>
    <xf numFmtId="167" fontId="26" fillId="0" borderId="0" xfId="0" applyNumberFormat="1" applyFont="1" applyAlignment="1">
      <alignment vertical="justify" wrapText="1"/>
    </xf>
    <xf numFmtId="167" fontId="25" fillId="0" borderId="0" xfId="0" applyNumberFormat="1" applyFont="1" applyAlignment="1">
      <alignment horizontal="left"/>
    </xf>
    <xf numFmtId="164" fontId="26" fillId="0" borderId="0" xfId="3" applyFont="1" applyBorder="1"/>
    <xf numFmtId="164" fontId="26" fillId="0" borderId="0" xfId="0" applyNumberFormat="1" applyFont="1" applyAlignment="1">
      <alignment vertical="top" wrapText="1"/>
    </xf>
    <xf numFmtId="0" fontId="26" fillId="0" borderId="0" xfId="0" applyFont="1" applyAlignment="1">
      <alignment vertical="top" wrapText="1"/>
    </xf>
    <xf numFmtId="0" fontId="26" fillId="0" borderId="0" xfId="0" applyFont="1" applyAlignment="1">
      <alignment horizontal="center" vertical="top" wrapText="1"/>
    </xf>
    <xf numFmtId="167" fontId="26" fillId="0" borderId="0" xfId="0" applyNumberFormat="1" applyFont="1" applyAlignment="1">
      <alignment vertical="top" wrapText="1"/>
    </xf>
    <xf numFmtId="167" fontId="26" fillId="0" borderId="0" xfId="0" applyNumberFormat="1" applyFont="1" applyAlignment="1">
      <alignment horizontal="center" vertical="center"/>
    </xf>
    <xf numFmtId="9" fontId="26" fillId="0" borderId="0" xfId="5" applyFont="1" applyAlignment="1">
      <alignment horizontal="center" vertical="center"/>
    </xf>
    <xf numFmtId="12" fontId="26" fillId="0" borderId="0" xfId="3" applyNumberFormat="1" applyFont="1" applyBorder="1" applyAlignment="1">
      <alignment vertical="center"/>
    </xf>
    <xf numFmtId="0" fontId="26" fillId="0" borderId="0" xfId="0" applyFont="1" applyAlignment="1">
      <alignment vertical="center"/>
    </xf>
    <xf numFmtId="0" fontId="26" fillId="0" borderId="0" xfId="0" applyFont="1"/>
    <xf numFmtId="0" fontId="26" fillId="0" borderId="0" xfId="0" applyFont="1" applyAlignment="1">
      <alignment horizontal="justify" vertical="justify" wrapText="1"/>
    </xf>
    <xf numFmtId="0" fontId="26" fillId="0" borderId="0" xfId="0" applyFont="1" applyAlignment="1">
      <alignment horizontal="center" vertical="justify" wrapText="1"/>
    </xf>
    <xf numFmtId="167" fontId="25" fillId="0" borderId="0" xfId="0" applyNumberFormat="1" applyFont="1" applyAlignment="1">
      <alignment vertical="center"/>
    </xf>
    <xf numFmtId="0" fontId="26" fillId="0" borderId="0" xfId="0" quotePrefix="1" applyFont="1" applyAlignment="1">
      <alignment horizontal="center"/>
    </xf>
    <xf numFmtId="166" fontId="26" fillId="0" borderId="0" xfId="1" applyNumberFormat="1" applyFont="1" applyFill="1" applyBorder="1" applyAlignment="1">
      <alignment horizontal="center"/>
    </xf>
    <xf numFmtId="166" fontId="26" fillId="0" borderId="0" xfId="1" applyNumberFormat="1" applyFont="1" applyBorder="1"/>
    <xf numFmtId="166" fontId="26" fillId="0" borderId="0" xfId="1" applyNumberFormat="1" applyFont="1" applyBorder="1" applyAlignment="1">
      <alignment vertical="center"/>
    </xf>
    <xf numFmtId="164" fontId="26" fillId="0" borderId="0" xfId="1" applyNumberFormat="1" applyFont="1"/>
    <xf numFmtId="167" fontId="26" fillId="0" borderId="0" xfId="0" applyNumberFormat="1" applyFont="1" applyAlignment="1">
      <alignment horizontal="left" indent="1"/>
    </xf>
    <xf numFmtId="166" fontId="26" fillId="0" borderId="0" xfId="1" applyNumberFormat="1" applyFont="1" applyFill="1" applyBorder="1" applyAlignment="1">
      <alignment horizontal="center" vertical="center"/>
    </xf>
    <xf numFmtId="0" fontId="26" fillId="0" borderId="0" xfId="0" applyFont="1" applyAlignment="1">
      <alignment horizontal="left" indent="1"/>
    </xf>
    <xf numFmtId="166" fontId="26" fillId="0" borderId="0" xfId="1" applyNumberFormat="1" applyFont="1" applyFill="1" applyBorder="1" applyAlignment="1">
      <alignment vertical="center"/>
    </xf>
    <xf numFmtId="167" fontId="25" fillId="0" borderId="0" xfId="0" quotePrefix="1" applyNumberFormat="1" applyFont="1" applyAlignment="1">
      <alignment horizontal="center" vertical="center"/>
    </xf>
    <xf numFmtId="164" fontId="25" fillId="0" borderId="5" xfId="0" applyNumberFormat="1" applyFont="1" applyBorder="1" applyAlignment="1">
      <alignment vertical="center"/>
    </xf>
    <xf numFmtId="164" fontId="25" fillId="0" borderId="0" xfId="0" applyNumberFormat="1" applyFont="1" applyAlignment="1">
      <alignment vertical="center"/>
    </xf>
    <xf numFmtId="166" fontId="26" fillId="0" borderId="0" xfId="1" applyNumberFormat="1" applyFont="1" applyFill="1" applyBorder="1"/>
    <xf numFmtId="41" fontId="26" fillId="0" borderId="0" xfId="0" applyNumberFormat="1" applyFont="1"/>
    <xf numFmtId="0" fontId="26" fillId="0" borderId="0" xfId="3" applyNumberFormat="1" applyFont="1" applyBorder="1"/>
    <xf numFmtId="0" fontId="26" fillId="0" borderId="0" xfId="0" applyFont="1" applyAlignment="1">
      <alignment horizontal="left" wrapText="1"/>
    </xf>
    <xf numFmtId="167" fontId="26" fillId="0" borderId="0" xfId="0" quotePrefix="1" applyNumberFormat="1" applyFont="1" applyAlignment="1">
      <alignment horizontal="center" vertical="center"/>
    </xf>
    <xf numFmtId="3" fontId="26" fillId="0" borderId="0" xfId="4" quotePrefix="1" applyNumberFormat="1" applyFont="1" applyBorder="1" applyAlignment="1">
      <alignment horizontal="right" vertical="center"/>
    </xf>
    <xf numFmtId="164" fontId="26" fillId="0" borderId="0" xfId="3" quotePrefix="1" applyFont="1" applyBorder="1" applyAlignment="1">
      <alignment horizontal="left" vertical="center"/>
    </xf>
    <xf numFmtId="164" fontId="26" fillId="0" borderId="0" xfId="4" applyNumberFormat="1" applyFont="1"/>
    <xf numFmtId="164" fontId="26" fillId="0" borderId="0" xfId="3" applyFont="1" applyAlignment="1">
      <alignment vertical="center"/>
    </xf>
    <xf numFmtId="166" fontId="26" fillId="0" borderId="0" xfId="4" quotePrefix="1" applyNumberFormat="1" applyFont="1" applyBorder="1" applyAlignment="1">
      <alignment horizontal="center" vertical="center"/>
    </xf>
    <xf numFmtId="166" fontId="26" fillId="0" borderId="0" xfId="4" applyNumberFormat="1" applyFont="1" applyBorder="1" applyAlignment="1">
      <alignment vertical="center"/>
    </xf>
    <xf numFmtId="9" fontId="26" fillId="0" borderId="0" xfId="5" quotePrefix="1" applyFont="1" applyAlignment="1">
      <alignment horizontal="center" vertical="center"/>
    </xf>
    <xf numFmtId="37" fontId="27" fillId="0" borderId="0" xfId="0" applyNumberFormat="1" applyFont="1" applyAlignment="1">
      <alignment horizontal="right" vertical="top" shrinkToFit="1"/>
    </xf>
    <xf numFmtId="166" fontId="26" fillId="0" borderId="0" xfId="1" quotePrefix="1" applyNumberFormat="1" applyFont="1" applyBorder="1" applyAlignment="1">
      <alignment horizontal="center" vertical="center"/>
    </xf>
    <xf numFmtId="166" fontId="25" fillId="0" borderId="5" xfId="4" applyNumberFormat="1" applyFont="1" applyBorder="1" applyAlignment="1">
      <alignment horizontal="justify" vertical="center" wrapText="1"/>
    </xf>
    <xf numFmtId="167" fontId="25" fillId="0" borderId="0" xfId="0" applyNumberFormat="1" applyFont="1" applyAlignment="1">
      <alignment horizontal="justify" vertical="center" wrapText="1"/>
    </xf>
    <xf numFmtId="166" fontId="30" fillId="0" borderId="0" xfId="1" applyNumberFormat="1" applyFont="1" applyBorder="1" applyAlignment="1">
      <alignment vertical="center"/>
    </xf>
    <xf numFmtId="164" fontId="30" fillId="0" borderId="0" xfId="3" applyFont="1"/>
    <xf numFmtId="164" fontId="26" fillId="0" borderId="0" xfId="3" applyFont="1"/>
    <xf numFmtId="164" fontId="30" fillId="0" borderId="0" xfId="3" applyFont="1" applyBorder="1"/>
    <xf numFmtId="164" fontId="30" fillId="0" borderId="0" xfId="0" applyNumberFormat="1" applyFont="1"/>
    <xf numFmtId="167" fontId="26" fillId="0" borderId="0" xfId="0" applyNumberFormat="1" applyFont="1" applyAlignment="1">
      <alignment horizontal="justify" vertical="center" wrapText="1"/>
    </xf>
    <xf numFmtId="166" fontId="26" fillId="0" borderId="0" xfId="4" applyNumberFormat="1" applyFont="1" applyBorder="1" applyAlignment="1">
      <alignment horizontal="justify" vertical="center" wrapText="1"/>
    </xf>
    <xf numFmtId="0" fontId="25" fillId="0" borderId="0" xfId="0" applyFont="1" applyAlignment="1">
      <alignment vertical="justify" wrapText="1"/>
    </xf>
    <xf numFmtId="165" fontId="26" fillId="0" borderId="0" xfId="1" applyFont="1" applyBorder="1" applyAlignment="1">
      <alignment horizontal="left" vertical="center"/>
    </xf>
    <xf numFmtId="0" fontId="25" fillId="0" borderId="0" xfId="0" applyFont="1" applyAlignment="1">
      <alignment horizontal="center" vertical="justify" wrapText="1"/>
    </xf>
    <xf numFmtId="166" fontId="25" fillId="0" borderId="0" xfId="1" applyNumberFormat="1" applyFont="1" applyBorder="1" applyAlignment="1">
      <alignment vertical="justify" wrapText="1"/>
    </xf>
    <xf numFmtId="166" fontId="26" fillId="0" borderId="0" xfId="1" applyNumberFormat="1" applyFont="1" applyBorder="1" applyAlignment="1">
      <alignment vertical="justify" wrapText="1"/>
    </xf>
    <xf numFmtId="0" fontId="26" fillId="0" borderId="0" xfId="0" applyFont="1" applyAlignment="1">
      <alignment horizontal="left" vertical="justify" wrapText="1"/>
    </xf>
    <xf numFmtId="0" fontId="26" fillId="0" borderId="0" xfId="0" applyFont="1" applyAlignment="1">
      <alignment horizontal="left" vertical="center"/>
    </xf>
    <xf numFmtId="0" fontId="26" fillId="0" borderId="0" xfId="0" applyFont="1" applyAlignment="1">
      <alignment horizontal="center" vertical="center"/>
    </xf>
    <xf numFmtId="164" fontId="25" fillId="0" borderId="5" xfId="0" applyNumberFormat="1" applyFont="1" applyBorder="1" applyAlignment="1">
      <alignment vertical="top" wrapText="1"/>
    </xf>
    <xf numFmtId="167" fontId="25" fillId="0" borderId="0" xfId="0" applyNumberFormat="1" applyFont="1" applyAlignment="1">
      <alignment vertical="top" wrapText="1"/>
    </xf>
    <xf numFmtId="164" fontId="26" fillId="0" borderId="1" xfId="0" applyNumberFormat="1" applyFont="1" applyBorder="1"/>
    <xf numFmtId="9" fontId="26" fillId="0" borderId="0" xfId="6" applyFont="1" applyAlignment="1">
      <alignment horizontal="center"/>
    </xf>
    <xf numFmtId="164" fontId="25" fillId="0" borderId="5" xfId="3" applyFont="1" applyBorder="1" applyAlignment="1">
      <alignment horizontal="center"/>
    </xf>
    <xf numFmtId="164" fontId="26" fillId="0" borderId="0" xfId="3" applyFont="1" applyBorder="1" applyAlignment="1"/>
    <xf numFmtId="167" fontId="25" fillId="0" borderId="0" xfId="0" quotePrefix="1" applyNumberFormat="1" applyFont="1" applyAlignment="1">
      <alignment horizontal="center"/>
    </xf>
    <xf numFmtId="164" fontId="25" fillId="0" borderId="5" xfId="3" quotePrefix="1" applyFont="1" applyBorder="1" applyAlignment="1">
      <alignment horizontal="center"/>
    </xf>
    <xf numFmtId="164" fontId="25" fillId="0" borderId="0" xfId="3" quotePrefix="1" applyFont="1" applyBorder="1" applyAlignment="1">
      <alignment horizontal="center"/>
    </xf>
    <xf numFmtId="164" fontId="26" fillId="0" borderId="0" xfId="2" applyFont="1" applyBorder="1"/>
    <xf numFmtId="9" fontId="26" fillId="0" borderId="0" xfId="3" applyNumberFormat="1" applyFont="1" applyBorder="1" applyAlignment="1">
      <alignment vertical="center"/>
    </xf>
    <xf numFmtId="164" fontId="25" fillId="0" borderId="4" xfId="2" applyFont="1" applyBorder="1"/>
    <xf numFmtId="0" fontId="26" fillId="0" borderId="0" xfId="3" applyNumberFormat="1" applyFont="1" applyFill="1"/>
    <xf numFmtId="0" fontId="26" fillId="0" borderId="0" xfId="0" applyFont="1" applyAlignment="1">
      <alignment horizontal="left"/>
    </xf>
    <xf numFmtId="164" fontId="26" fillId="0" borderId="4" xfId="3" applyFont="1" applyBorder="1" applyAlignment="1">
      <alignment vertical="center"/>
    </xf>
    <xf numFmtId="49" fontId="26" fillId="0" borderId="0" xfId="0" applyNumberFormat="1" applyFont="1"/>
    <xf numFmtId="0" fontId="27" fillId="0" borderId="0" xfId="0" applyFont="1" applyAlignment="1">
      <alignment vertical="center"/>
    </xf>
    <xf numFmtId="164" fontId="26" fillId="0" borderId="0" xfId="2" quotePrefix="1" applyFont="1" applyBorder="1" applyAlignment="1">
      <alignment horizontal="center" vertical="center"/>
    </xf>
    <xf numFmtId="164" fontId="26" fillId="0" borderId="0" xfId="2" applyFont="1" applyBorder="1" applyAlignment="1">
      <alignment vertical="center"/>
    </xf>
    <xf numFmtId="3" fontId="27" fillId="0" borderId="0" xfId="0" applyNumberFormat="1" applyFont="1" applyAlignment="1">
      <alignment horizontal="right" vertical="top" shrinkToFit="1"/>
    </xf>
    <xf numFmtId="0" fontId="26" fillId="0" borderId="0" xfId="0" applyFont="1" applyAlignment="1">
      <alignment horizontal="right" vertical="top" wrapText="1" indent="2"/>
    </xf>
    <xf numFmtId="164" fontId="27" fillId="0" borderId="0" xfId="2" applyFont="1" applyFill="1" applyBorder="1" applyAlignment="1">
      <alignment horizontal="right" vertical="top" shrinkToFit="1"/>
    </xf>
    <xf numFmtId="164" fontId="31" fillId="0" borderId="5" xfId="2" applyFont="1" applyFill="1" applyBorder="1" applyAlignment="1">
      <alignment horizontal="right" vertical="top" shrinkToFit="1"/>
    </xf>
    <xf numFmtId="164" fontId="31" fillId="0" borderId="6" xfId="2" applyFont="1" applyFill="1" applyBorder="1" applyAlignment="1">
      <alignment horizontal="right" vertical="top" shrinkToFit="1"/>
    </xf>
    <xf numFmtId="0" fontId="25" fillId="0" borderId="1" xfId="0" quotePrefix="1" applyFont="1" applyBorder="1" applyAlignment="1">
      <alignment horizontal="center"/>
    </xf>
    <xf numFmtId="166" fontId="25" fillId="0" borderId="0" xfId="1" applyNumberFormat="1" applyFont="1" applyBorder="1" applyAlignment="1">
      <alignment vertical="center"/>
    </xf>
    <xf numFmtId="0" fontId="25" fillId="0" borderId="0" xfId="0" quotePrefix="1" applyFont="1" applyAlignment="1">
      <alignment horizontal="center"/>
    </xf>
    <xf numFmtId="167" fontId="25" fillId="0" borderId="0" xfId="0" applyNumberFormat="1" applyFont="1" applyAlignment="1">
      <alignment horizontal="center" vertical="justify" wrapText="1"/>
    </xf>
    <xf numFmtId="164" fontId="26" fillId="0" borderId="0" xfId="2" applyFont="1" applyAlignment="1">
      <alignment vertical="center"/>
    </xf>
    <xf numFmtId="164" fontId="26" fillId="0" borderId="0" xfId="2" applyFont="1" applyFill="1" applyBorder="1" applyAlignment="1">
      <alignment horizontal="left" wrapText="1"/>
    </xf>
    <xf numFmtId="164" fontId="26" fillId="0" borderId="0" xfId="2" applyFont="1" applyFill="1" applyBorder="1" applyAlignment="1">
      <alignment horizontal="right" vertical="top" indent="2"/>
    </xf>
    <xf numFmtId="167" fontId="25" fillId="0" borderId="1" xfId="0" applyNumberFormat="1" applyFont="1" applyBorder="1" applyAlignment="1">
      <alignment horizontal="center" vertical="center"/>
    </xf>
    <xf numFmtId="15" fontId="25" fillId="0" borderId="1" xfId="0" quotePrefix="1" applyNumberFormat="1" applyFont="1" applyBorder="1" applyAlignment="1">
      <alignment horizontal="center" vertical="justify" wrapText="1"/>
    </xf>
    <xf numFmtId="167" fontId="25" fillId="0" borderId="1" xfId="0" quotePrefix="1" applyNumberFormat="1" applyFont="1" applyBorder="1" applyAlignment="1">
      <alignment horizontal="center"/>
    </xf>
    <xf numFmtId="164" fontId="26" fillId="0" borderId="0" xfId="2" applyFont="1" applyFill="1" applyBorder="1" applyAlignment="1">
      <alignment vertical="top" wrapText="1"/>
    </xf>
    <xf numFmtId="167" fontId="25" fillId="0" borderId="0" xfId="0" applyNumberFormat="1" applyFont="1" applyAlignment="1">
      <alignment horizontal="center" vertical="center" wrapText="1"/>
    </xf>
    <xf numFmtId="15" fontId="25" fillId="0" borderId="1" xfId="0" quotePrefix="1" applyNumberFormat="1" applyFont="1" applyBorder="1" applyAlignment="1">
      <alignment horizontal="center" vertical="center" wrapText="1"/>
    </xf>
    <xf numFmtId="167" fontId="25" fillId="0" borderId="1" xfId="0" quotePrefix="1" applyNumberFormat="1" applyFont="1" applyBorder="1" applyAlignment="1">
      <alignment horizontal="center" vertical="center"/>
    </xf>
    <xf numFmtId="164" fontId="25" fillId="0" borderId="0" xfId="3" applyFont="1"/>
    <xf numFmtId="3" fontId="27" fillId="0" borderId="4" xfId="0" applyNumberFormat="1" applyFont="1" applyBorder="1" applyAlignment="1">
      <alignment horizontal="right" vertical="top" shrinkToFit="1"/>
    </xf>
    <xf numFmtId="166" fontId="26" fillId="0" borderId="4" xfId="4" applyNumberFormat="1" applyFont="1" applyBorder="1" applyAlignment="1">
      <alignment vertical="center"/>
    </xf>
    <xf numFmtId="164" fontId="26" fillId="0" borderId="0" xfId="1" applyNumberFormat="1" applyFont="1" applyAlignment="1">
      <alignment vertical="center"/>
    </xf>
    <xf numFmtId="164" fontId="26" fillId="0" borderId="4" xfId="2" applyFont="1" applyBorder="1" applyAlignment="1">
      <alignment vertical="center"/>
    </xf>
    <xf numFmtId="0" fontId="26" fillId="0" borderId="0" xfId="0" applyFont="1" applyAlignment="1">
      <alignment vertical="justify" wrapText="1"/>
    </xf>
    <xf numFmtId="0" fontId="25" fillId="0" borderId="0" xfId="0" applyFont="1" applyAlignment="1">
      <alignment horizontal="left"/>
    </xf>
    <xf numFmtId="167" fontId="25" fillId="0" borderId="0" xfId="0" applyNumberFormat="1" applyFont="1" applyAlignment="1">
      <alignment horizontal="center" vertical="top" wrapText="1"/>
    </xf>
    <xf numFmtId="0" fontId="25" fillId="0" borderId="0" xfId="0" applyFont="1" applyAlignment="1">
      <alignment horizontal="left" vertical="center"/>
    </xf>
    <xf numFmtId="9" fontId="25" fillId="0" borderId="5" xfId="0" applyNumberFormat="1" applyFont="1" applyBorder="1" applyAlignment="1">
      <alignment horizontal="center"/>
    </xf>
    <xf numFmtId="167" fontId="25" fillId="0" borderId="1" xfId="0" applyNumberFormat="1" applyFont="1" applyBorder="1" applyAlignment="1">
      <alignment horizontal="center"/>
    </xf>
    <xf numFmtId="167" fontId="25" fillId="0" borderId="5" xfId="0" applyNumberFormat="1" applyFont="1" applyBorder="1"/>
    <xf numFmtId="167" fontId="25" fillId="0" borderId="5" xfId="0" applyNumberFormat="1" applyFont="1" applyBorder="1" applyAlignment="1">
      <alignment horizontal="center"/>
    </xf>
    <xf numFmtId="164" fontId="26" fillId="0" borderId="0" xfId="3" quotePrefix="1" applyFont="1" applyBorder="1" applyAlignment="1">
      <alignment horizontal="center"/>
    </xf>
    <xf numFmtId="166" fontId="25" fillId="0" borderId="0" xfId="1" applyNumberFormat="1" applyFont="1" applyFill="1" applyBorder="1"/>
    <xf numFmtId="0" fontId="26" fillId="0" borderId="1" xfId="0" applyFont="1" applyBorder="1" applyAlignment="1">
      <alignment horizontal="center"/>
    </xf>
    <xf numFmtId="167" fontId="26" fillId="0" borderId="1" xfId="0" quotePrefix="1" applyNumberFormat="1" applyFont="1" applyBorder="1" applyAlignment="1">
      <alignment horizontal="center"/>
    </xf>
    <xf numFmtId="164" fontId="26" fillId="0" borderId="4" xfId="0" applyNumberFormat="1" applyFont="1" applyBorder="1"/>
    <xf numFmtId="0" fontId="26" fillId="0" borderId="0" xfId="0" applyFont="1" applyAlignment="1">
      <alignment horizontal="left" vertical="top" wrapText="1" indent="1"/>
    </xf>
    <xf numFmtId="164" fontId="26" fillId="0" borderId="3" xfId="0" applyNumberFormat="1" applyFont="1" applyBorder="1"/>
    <xf numFmtId="164" fontId="25" fillId="0" borderId="4" xfId="0" applyNumberFormat="1" applyFont="1" applyBorder="1"/>
    <xf numFmtId="0" fontId="26" fillId="0" borderId="0" xfId="0" applyFont="1" applyAlignment="1">
      <alignment horizontal="left" vertical="top" wrapText="1"/>
    </xf>
    <xf numFmtId="164" fontId="26" fillId="0" borderId="4" xfId="2" applyFont="1" applyBorder="1"/>
    <xf numFmtId="3" fontId="27" fillId="0" borderId="0" xfId="0" applyNumberFormat="1" applyFont="1" applyAlignment="1">
      <alignment horizontal="right" vertical="center" shrinkToFit="1"/>
    </xf>
    <xf numFmtId="164" fontId="26" fillId="0" borderId="0" xfId="2" applyFont="1"/>
    <xf numFmtId="164" fontId="25" fillId="0" borderId="2" xfId="0" applyNumberFormat="1" applyFont="1" applyBorder="1"/>
    <xf numFmtId="164" fontId="26" fillId="0" borderId="2" xfId="0" applyNumberFormat="1" applyFont="1" applyBorder="1"/>
    <xf numFmtId="166" fontId="26" fillId="0" borderId="0" xfId="1" applyNumberFormat="1" applyFont="1"/>
    <xf numFmtId="164" fontId="25" fillId="0" borderId="5" xfId="0" applyNumberFormat="1" applyFont="1" applyBorder="1"/>
    <xf numFmtId="164" fontId="25" fillId="0" borderId="3" xfId="0" applyNumberFormat="1" applyFont="1" applyBorder="1"/>
    <xf numFmtId="0" fontId="26" fillId="0" borderId="0" xfId="0" applyFont="1" applyAlignment="1">
      <alignment horizontal="center"/>
    </xf>
    <xf numFmtId="49" fontId="25" fillId="0" borderId="0" xfId="0" quotePrefix="1" applyNumberFormat="1" applyFont="1"/>
    <xf numFmtId="49" fontId="25" fillId="0" borderId="0" xfId="0" applyNumberFormat="1" applyFont="1"/>
    <xf numFmtId="164" fontId="26" fillId="0" borderId="0" xfId="2" quotePrefix="1" applyFont="1" applyFill="1" applyAlignment="1" applyProtection="1">
      <alignment horizontal="center"/>
    </xf>
    <xf numFmtId="166" fontId="26" fillId="0" borderId="4" xfId="1" applyNumberFormat="1" applyFont="1" applyBorder="1"/>
    <xf numFmtId="49" fontId="26" fillId="0" borderId="0" xfId="0" applyNumberFormat="1" applyFont="1" applyAlignment="1">
      <alignment vertical="center"/>
    </xf>
    <xf numFmtId="164" fontId="25" fillId="0" borderId="5" xfId="2" applyFont="1" applyBorder="1"/>
    <xf numFmtId="0" fontId="25" fillId="0" borderId="0" xfId="0" applyFont="1" applyAlignment="1">
      <alignment horizontal="center"/>
    </xf>
    <xf numFmtId="165" fontId="26" fillId="0" borderId="0" xfId="0" applyNumberFormat="1" applyFont="1" applyAlignment="1">
      <alignment horizontal="center"/>
    </xf>
    <xf numFmtId="165" fontId="26" fillId="0" borderId="0" xfId="1" applyFont="1"/>
    <xf numFmtId="0" fontId="26" fillId="0" borderId="0" xfId="1" applyNumberFormat="1" applyFont="1" applyFill="1" applyBorder="1" applyAlignment="1">
      <alignment horizontal="left" indent="1"/>
    </xf>
    <xf numFmtId="0" fontId="26" fillId="0" borderId="0" xfId="1" applyNumberFormat="1" applyFont="1" applyFill="1" applyBorder="1" applyAlignment="1">
      <alignment horizontal="left" indent="2"/>
    </xf>
    <xf numFmtId="164" fontId="25" fillId="0" borderId="0" xfId="2" applyFont="1"/>
    <xf numFmtId="167" fontId="25" fillId="0" borderId="0" xfId="0" applyNumberFormat="1" applyFont="1" applyAlignment="1">
      <alignment horizontal="left" indent="1"/>
    </xf>
    <xf numFmtId="166" fontId="26" fillId="0" borderId="0" xfId="1" applyNumberFormat="1" applyFont="1" applyFill="1" applyBorder="1" applyAlignment="1">
      <alignment horizontal="left" indent="2"/>
    </xf>
    <xf numFmtId="0" fontId="26" fillId="0" borderId="0" xfId="2" applyNumberFormat="1" applyFont="1" applyFill="1" applyAlignment="1">
      <alignment horizontal="left" indent="1"/>
    </xf>
    <xf numFmtId="9" fontId="26" fillId="0" borderId="0" xfId="5" applyFont="1"/>
    <xf numFmtId="167" fontId="25" fillId="0" borderId="0" xfId="0" applyNumberFormat="1" applyFont="1" applyAlignment="1">
      <alignment horizontal="center" wrapText="1"/>
    </xf>
    <xf numFmtId="167" fontId="25" fillId="0" borderId="6" xfId="0" applyNumberFormat="1" applyFont="1" applyBorder="1" applyAlignment="1">
      <alignment horizontal="center"/>
    </xf>
    <xf numFmtId="164" fontId="25" fillId="0" borderId="6" xfId="0" applyNumberFormat="1" applyFont="1" applyBorder="1" applyAlignment="1">
      <alignment horizontal="center"/>
    </xf>
    <xf numFmtId="164" fontId="25" fillId="0" borderId="1" xfId="2" applyFont="1" applyBorder="1"/>
    <xf numFmtId="164" fontId="25" fillId="0" borderId="0" xfId="2" applyFont="1" applyBorder="1"/>
    <xf numFmtId="164" fontId="26" fillId="0" borderId="5" xfId="2" applyFont="1" applyBorder="1"/>
    <xf numFmtId="166" fontId="26" fillId="0" borderId="3" xfId="4" applyNumberFormat="1" applyFont="1" applyBorder="1" applyAlignment="1">
      <alignment vertical="center"/>
    </xf>
    <xf numFmtId="166" fontId="26" fillId="0" borderId="0" xfId="1" applyNumberFormat="1" applyFont="1" applyBorder="1" applyAlignment="1">
      <alignment horizontal="left" vertical="center"/>
    </xf>
    <xf numFmtId="37" fontId="19" fillId="0" borderId="8" xfId="0" applyNumberFormat="1" applyFont="1" applyBorder="1" applyAlignment="1">
      <alignment vertical="top" shrinkToFit="1"/>
    </xf>
    <xf numFmtId="167" fontId="33" fillId="0" borderId="0" xfId="0" applyNumberFormat="1" applyFont="1" applyAlignment="1">
      <alignment vertical="justify" wrapText="1"/>
    </xf>
    <xf numFmtId="167" fontId="33" fillId="0" borderId="0" xfId="0" applyNumberFormat="1" applyFont="1"/>
    <xf numFmtId="3" fontId="25" fillId="0" borderId="0" xfId="0" applyNumberFormat="1" applyFont="1" applyAlignment="1">
      <alignment horizontal="center"/>
    </xf>
    <xf numFmtId="164" fontId="25" fillId="0" borderId="0" xfId="3" applyFont="1" applyBorder="1" applyAlignment="1">
      <alignment horizontal="center"/>
    </xf>
    <xf numFmtId="9" fontId="25" fillId="0" borderId="0" xfId="0" applyNumberFormat="1" applyFont="1" applyAlignment="1">
      <alignment horizontal="center"/>
    </xf>
    <xf numFmtId="164" fontId="26" fillId="0" borderId="3" xfId="3" applyFont="1" applyBorder="1" applyAlignment="1">
      <alignment vertical="center"/>
    </xf>
    <xf numFmtId="166" fontId="25" fillId="0" borderId="4" xfId="1" applyNumberFormat="1" applyFont="1" applyFill="1" applyBorder="1" applyAlignment="1">
      <alignment horizontal="center" vertical="center"/>
    </xf>
    <xf numFmtId="164" fontId="25" fillId="0" borderId="4" xfId="3" quotePrefix="1" applyFont="1" applyBorder="1" applyAlignment="1">
      <alignment horizontal="center"/>
    </xf>
    <xf numFmtId="164" fontId="25" fillId="0" borderId="4" xfId="3" applyFont="1" applyBorder="1" applyAlignment="1">
      <alignment vertical="center"/>
    </xf>
    <xf numFmtId="164" fontId="25" fillId="0" borderId="0" xfId="0" applyNumberFormat="1" applyFont="1" applyAlignment="1">
      <alignment vertical="top" wrapText="1"/>
    </xf>
    <xf numFmtId="3" fontId="19" fillId="0" borderId="18" xfId="0" applyNumberFormat="1" applyFont="1" applyBorder="1" applyAlignment="1">
      <alignment horizontal="right" vertical="center" shrinkToFit="1"/>
    </xf>
    <xf numFmtId="164" fontId="31" fillId="0" borderId="0" xfId="2" applyFont="1" applyFill="1" applyBorder="1" applyAlignment="1">
      <alignment horizontal="right" vertical="top" shrinkToFit="1"/>
    </xf>
    <xf numFmtId="166" fontId="26" fillId="0" borderId="3" xfId="1" applyNumberFormat="1" applyFont="1" applyBorder="1"/>
    <xf numFmtId="166" fontId="6" fillId="2" borderId="10" xfId="1" applyNumberFormat="1" applyFont="1" applyFill="1" applyBorder="1" applyAlignment="1">
      <alignment horizontal="center" vertical="center" wrapText="1"/>
    </xf>
    <xf numFmtId="166" fontId="6" fillId="2" borderId="8" xfId="1" applyNumberFormat="1" applyFont="1" applyFill="1" applyBorder="1" applyAlignment="1">
      <alignment horizontal="center" vertical="center" wrapText="1"/>
    </xf>
    <xf numFmtId="166" fontId="6" fillId="2" borderId="14" xfId="1" applyNumberFormat="1" applyFont="1" applyFill="1" applyBorder="1" applyAlignment="1">
      <alignment horizontal="center" vertical="center" wrapText="1"/>
    </xf>
    <xf numFmtId="166" fontId="6" fillId="0" borderId="17" xfId="1" applyNumberFormat="1" applyFont="1" applyFill="1" applyBorder="1" applyAlignment="1">
      <alignment horizontal="center" vertical="center" wrapText="1"/>
    </xf>
    <xf numFmtId="167" fontId="0" fillId="0" borderId="3" xfId="0" applyNumberFormat="1" applyBorder="1" applyAlignment="1">
      <alignment horizontal="center" vertical="center" wrapText="1"/>
    </xf>
    <xf numFmtId="167" fontId="0" fillId="0" borderId="13" xfId="0" applyNumberFormat="1" applyBorder="1" applyAlignment="1">
      <alignment horizontal="center" vertical="center" wrapText="1"/>
    </xf>
    <xf numFmtId="167" fontId="0" fillId="0" borderId="7" xfId="0" applyNumberFormat="1" applyBorder="1" applyAlignment="1">
      <alignment horizontal="center" vertical="center" wrapText="1"/>
    </xf>
    <xf numFmtId="167" fontId="0" fillId="0" borderId="0" xfId="0" applyNumberFormat="1" applyAlignment="1">
      <alignment horizontal="center" vertical="center" wrapText="1"/>
    </xf>
    <xf numFmtId="167" fontId="0" fillId="0" borderId="15" xfId="0" applyNumberFormat="1" applyBorder="1" applyAlignment="1">
      <alignment horizontal="center" vertical="center" wrapText="1"/>
    </xf>
    <xf numFmtId="167" fontId="0" fillId="0" borderId="11" xfId="0" applyNumberFormat="1" applyBorder="1" applyAlignment="1">
      <alignment horizontal="center" vertical="center" wrapText="1"/>
    </xf>
    <xf numFmtId="167" fontId="0" fillId="0" borderId="1" xfId="0" applyNumberFormat="1" applyBorder="1" applyAlignment="1">
      <alignment horizontal="center" vertical="center" wrapText="1"/>
    </xf>
    <xf numFmtId="167" fontId="0" fillId="0" borderId="18" xfId="0" applyNumberFormat="1" applyBorder="1" applyAlignment="1">
      <alignment horizontal="center" vertical="center" wrapText="1"/>
    </xf>
    <xf numFmtId="0" fontId="22" fillId="0" borderId="0" xfId="0" applyFont="1" applyAlignment="1">
      <alignment horizontal="left" wrapText="1"/>
    </xf>
    <xf numFmtId="167" fontId="4" fillId="0" borderId="0" xfId="0" quotePrefix="1" applyNumberFormat="1" applyFont="1"/>
    <xf numFmtId="37" fontId="5" fillId="0" borderId="8" xfId="7" applyNumberFormat="1" applyFont="1" applyBorder="1"/>
    <xf numFmtId="3" fontId="19" fillId="0" borderId="8" xfId="0" applyNumberFormat="1" applyFont="1" applyBorder="1" applyAlignment="1">
      <alignment horizontal="right" vertical="center" shrinkToFit="1"/>
    </xf>
    <xf numFmtId="3" fontId="19" fillId="0" borderId="14" xfId="0" applyNumberFormat="1" applyFont="1" applyBorder="1" applyAlignment="1">
      <alignment horizontal="right" vertical="center" shrinkToFit="1"/>
    </xf>
    <xf numFmtId="166" fontId="4" fillId="0" borderId="9" xfId="1" applyNumberFormat="1" applyFont="1" applyFill="1" applyBorder="1" applyProtection="1"/>
    <xf numFmtId="3" fontId="19" fillId="0" borderId="0" xfId="0" applyNumberFormat="1" applyFont="1" applyAlignment="1">
      <alignment horizontal="right" vertical="top" shrinkToFit="1"/>
    </xf>
    <xf numFmtId="166" fontId="19" fillId="0" borderId="0" xfId="1" applyNumberFormat="1" applyFont="1" applyFill="1" applyBorder="1" applyAlignment="1">
      <alignment horizontal="right" vertical="top" shrinkToFit="1"/>
    </xf>
    <xf numFmtId="166" fontId="34" fillId="0" borderId="0" xfId="1" applyNumberFormat="1" applyFont="1" applyFill="1" applyBorder="1"/>
    <xf numFmtId="166" fontId="35" fillId="0" borderId="7" xfId="1" applyNumberFormat="1" applyFont="1" applyFill="1" applyBorder="1"/>
    <xf numFmtId="0" fontId="3" fillId="0" borderId="7" xfId="1" applyNumberFormat="1" applyFont="1" applyFill="1" applyBorder="1"/>
    <xf numFmtId="0" fontId="3" fillId="0" borderId="7" xfId="1" applyNumberFormat="1" applyFont="1" applyFill="1" applyBorder="1" applyAlignment="1">
      <alignment horizontal="left"/>
    </xf>
    <xf numFmtId="166" fontId="6" fillId="2" borderId="10" xfId="1" applyNumberFormat="1" applyFont="1" applyFill="1" applyBorder="1" applyAlignment="1">
      <alignment horizontal="center" vertical="center" wrapText="1"/>
    </xf>
    <xf numFmtId="166" fontId="6" fillId="2" borderId="8" xfId="1" applyNumberFormat="1" applyFont="1" applyFill="1" applyBorder="1" applyAlignment="1">
      <alignment horizontal="center" vertical="center" wrapText="1"/>
    </xf>
    <xf numFmtId="166" fontId="6" fillId="2" borderId="14" xfId="1" applyNumberFormat="1" applyFont="1" applyFill="1" applyBorder="1" applyAlignment="1">
      <alignment horizontal="center" vertical="center" wrapText="1"/>
    </xf>
    <xf numFmtId="166" fontId="6" fillId="3" borderId="10" xfId="1" applyNumberFormat="1" applyFont="1" applyFill="1" applyBorder="1" applyAlignment="1">
      <alignment horizontal="center" vertical="center" wrapText="1"/>
    </xf>
    <xf numFmtId="166" fontId="6" fillId="3" borderId="8" xfId="1" applyNumberFormat="1" applyFont="1" applyFill="1" applyBorder="1" applyAlignment="1">
      <alignment horizontal="center" vertical="center" wrapText="1"/>
    </xf>
    <xf numFmtId="166" fontId="6" fillId="3" borderId="14" xfId="1" applyNumberFormat="1" applyFont="1" applyFill="1" applyBorder="1" applyAlignment="1">
      <alignment horizontal="center" vertical="center" wrapText="1"/>
    </xf>
    <xf numFmtId="166" fontId="6" fillId="2" borderId="17" xfId="1" applyNumberFormat="1" applyFont="1" applyFill="1" applyBorder="1" applyAlignment="1">
      <alignment horizontal="center"/>
    </xf>
    <xf numFmtId="166" fontId="6" fillId="2" borderId="3" xfId="1" applyNumberFormat="1" applyFont="1" applyFill="1" applyBorder="1" applyAlignment="1">
      <alignment horizontal="center"/>
    </xf>
    <xf numFmtId="166" fontId="6" fillId="2" borderId="11" xfId="1" applyNumberFormat="1" applyFont="1" applyFill="1" applyBorder="1" applyAlignment="1">
      <alignment horizontal="center"/>
    </xf>
    <xf numFmtId="166" fontId="6" fillId="2" borderId="1" xfId="1" applyNumberFormat="1" applyFont="1" applyFill="1" applyBorder="1" applyAlignment="1">
      <alignment horizontal="center"/>
    </xf>
    <xf numFmtId="167" fontId="3" fillId="0" borderId="12" xfId="0" applyNumberFormat="1" applyFont="1" applyBorder="1" applyAlignment="1">
      <alignment horizontal="center" vertical="center"/>
    </xf>
    <xf numFmtId="167" fontId="3" fillId="0" borderId="19" xfId="0" applyNumberFormat="1" applyFont="1" applyBorder="1" applyAlignment="1">
      <alignment horizontal="center" vertical="center"/>
    </xf>
    <xf numFmtId="167" fontId="4" fillId="0" borderId="15" xfId="0" applyNumberFormat="1" applyFont="1" applyBorder="1" applyAlignment="1">
      <alignment horizontal="left" vertical="top" wrapText="1"/>
    </xf>
    <xf numFmtId="167" fontId="4" fillId="0" borderId="18" xfId="0" applyNumberFormat="1" applyFont="1" applyBorder="1" applyAlignment="1">
      <alignment horizontal="left" vertical="top" wrapText="1"/>
    </xf>
    <xf numFmtId="167" fontId="25" fillId="0" borderId="0" xfId="0" applyNumberFormat="1" applyFont="1" applyAlignment="1">
      <alignment horizontal="center" vertical="center" wrapText="1"/>
    </xf>
    <xf numFmtId="167" fontId="25" fillId="0" borderId="6" xfId="0" applyNumberFormat="1" applyFont="1" applyBorder="1" applyAlignment="1">
      <alignment horizontal="center" vertical="center" wrapText="1"/>
    </xf>
    <xf numFmtId="0" fontId="26" fillId="0" borderId="0" xfId="0" applyFont="1" applyAlignment="1">
      <alignment horizontal="left" vertical="justify"/>
    </xf>
    <xf numFmtId="167" fontId="25" fillId="0" borderId="0" xfId="0" applyNumberFormat="1" applyFont="1" applyAlignment="1">
      <alignment horizontal="center" vertical="center"/>
    </xf>
    <xf numFmtId="167" fontId="25" fillId="0" borderId="0" xfId="0" quotePrefix="1" applyNumberFormat="1" applyFont="1" applyAlignment="1">
      <alignment horizontal="center" vertical="center"/>
    </xf>
    <xf numFmtId="167" fontId="25" fillId="0" borderId="0" xfId="0" applyNumberFormat="1" applyFont="1" applyAlignment="1">
      <alignment horizontal="left"/>
    </xf>
    <xf numFmtId="3" fontId="26" fillId="0" borderId="0" xfId="0" applyNumberFormat="1" applyFont="1" applyAlignment="1">
      <alignment horizontal="center"/>
    </xf>
    <xf numFmtId="167" fontId="25" fillId="0" borderId="0" xfId="0" applyNumberFormat="1" applyFont="1" applyAlignment="1">
      <alignment horizontal="center"/>
    </xf>
    <xf numFmtId="167" fontId="25" fillId="0" borderId="1" xfId="0" applyNumberFormat="1" applyFont="1" applyBorder="1" applyAlignment="1">
      <alignment horizontal="center" vertical="center"/>
    </xf>
    <xf numFmtId="167" fontId="25" fillId="0" borderId="1" xfId="0" applyNumberFormat="1" applyFont="1" applyBorder="1" applyAlignment="1">
      <alignment horizontal="center"/>
    </xf>
    <xf numFmtId="0" fontId="26" fillId="0" borderId="0" xfId="0" applyFont="1" applyAlignment="1">
      <alignment horizontal="justify" vertical="top" wrapText="1"/>
    </xf>
    <xf numFmtId="167" fontId="26" fillId="0" borderId="0" xfId="0" applyNumberFormat="1" applyFont="1" applyAlignment="1">
      <alignment horizontal="justify" vertical="top" wrapText="1"/>
    </xf>
    <xf numFmtId="167" fontId="26" fillId="0" borderId="0" xfId="0" applyNumberFormat="1" applyFont="1" applyAlignment="1">
      <alignment horizontal="center"/>
    </xf>
    <xf numFmtId="3" fontId="25" fillId="0" borderId="5" xfId="0" applyNumberFormat="1" applyFont="1" applyBorder="1" applyAlignment="1">
      <alignment horizontal="center"/>
    </xf>
    <xf numFmtId="0" fontId="25" fillId="0" borderId="0" xfId="0" applyFont="1" applyAlignment="1">
      <alignment horizontal="left" vertical="center"/>
    </xf>
    <xf numFmtId="0" fontId="32" fillId="0" borderId="0" xfId="0" applyFont="1" applyAlignment="1">
      <alignment horizontal="justify" vertical="top" wrapText="1"/>
    </xf>
    <xf numFmtId="167" fontId="25" fillId="0" borderId="0" xfId="0" applyNumberFormat="1" applyFont="1" applyAlignment="1">
      <alignment horizontal="left" vertical="center" wrapText="1"/>
    </xf>
    <xf numFmtId="167" fontId="26" fillId="0" borderId="0" xfId="0" applyNumberFormat="1" applyFont="1" applyAlignment="1">
      <alignment horizontal="justify" vertical="justify" wrapText="1"/>
    </xf>
    <xf numFmtId="0" fontId="26" fillId="0" borderId="0" xfId="0" applyFont="1" applyAlignment="1">
      <alignment horizontal="justify" vertical="justify" wrapText="1"/>
    </xf>
    <xf numFmtId="0" fontId="27" fillId="0" borderId="0" xfId="0" applyFont="1" applyAlignment="1">
      <alignment vertical="center" wrapText="1"/>
    </xf>
  </cellXfs>
  <cellStyles count="10">
    <cellStyle name="_x000d__x000a_JournalTemplate=C:\COMFO\CTALK\JOURSTD.TPL_x000d__x000a_LbStateAddress=3 3 0 251 1 89 2 311_x000d__x000a_LbStateJou 4" xfId="7" xr:uid="{00000000-0005-0000-0000-000000000000}"/>
    <cellStyle name="Comma" xfId="1" builtinId="3"/>
    <cellStyle name="Comma [0]" xfId="2" builtinId="6"/>
    <cellStyle name="Comma [0] 2" xfId="3" xr:uid="{00000000-0005-0000-0000-000003000000}"/>
    <cellStyle name="Comma 2" xfId="4" xr:uid="{00000000-0005-0000-0000-000004000000}"/>
    <cellStyle name="Comma 3" xfId="9" xr:uid="{00000000-0005-0000-0000-000005000000}"/>
    <cellStyle name="Normal" xfId="0" builtinId="0"/>
    <cellStyle name="Normal 2" xfId="8" xr:uid="{00000000-0005-0000-0000-000007000000}"/>
    <cellStyle name="Percent" xfId="5" builtinId="5"/>
    <cellStyle name="Percent 2"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128</xdr:row>
      <xdr:rowOff>0</xdr:rowOff>
    </xdr:from>
    <xdr:to>
      <xdr:col>3</xdr:col>
      <xdr:colOff>1137285</xdr:colOff>
      <xdr:row>128</xdr:row>
      <xdr:rowOff>4762</xdr:rowOff>
    </xdr:to>
    <xdr:sp macro="" textlink="">
      <xdr:nvSpPr>
        <xdr:cNvPr id="3" name="Shape 63">
          <a:extLst>
            <a:ext uri="{FF2B5EF4-FFF2-40B4-BE49-F238E27FC236}">
              <a16:creationId xmlns:a16="http://schemas.microsoft.com/office/drawing/2014/main" id="{00000000-0008-0000-0000-000003000000}"/>
            </a:ext>
          </a:extLst>
        </xdr:cNvPr>
        <xdr:cNvSpPr/>
      </xdr:nvSpPr>
      <xdr:spPr>
        <a:xfrm>
          <a:off x="3095625" y="4362614"/>
          <a:ext cx="1137285" cy="0"/>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4" name="Shape 63">
          <a:extLst>
            <a:ext uri="{FF2B5EF4-FFF2-40B4-BE49-F238E27FC236}">
              <a16:creationId xmlns:a16="http://schemas.microsoft.com/office/drawing/2014/main" id="{00000000-0008-0000-0000-000004000000}"/>
            </a:ext>
          </a:extLst>
        </xdr:cNvPr>
        <xdr:cNvSpPr/>
      </xdr:nvSpPr>
      <xdr:spPr>
        <a:xfrm>
          <a:off x="3095625" y="4362614"/>
          <a:ext cx="1137285" cy="0"/>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5" name="Shape 63">
          <a:extLst>
            <a:ext uri="{FF2B5EF4-FFF2-40B4-BE49-F238E27FC236}">
              <a16:creationId xmlns:a16="http://schemas.microsoft.com/office/drawing/2014/main" id="{00000000-0008-0000-0000-000005000000}"/>
            </a:ext>
          </a:extLst>
        </xdr:cNvPr>
        <xdr:cNvSpPr/>
      </xdr:nvSpPr>
      <xdr:spPr>
        <a:xfrm>
          <a:off x="3667125" y="42774558"/>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6" name="Shape 63">
          <a:extLst>
            <a:ext uri="{FF2B5EF4-FFF2-40B4-BE49-F238E27FC236}">
              <a16:creationId xmlns:a16="http://schemas.microsoft.com/office/drawing/2014/main" id="{00000000-0008-0000-0000-000006000000}"/>
            </a:ext>
          </a:extLst>
        </xdr:cNvPr>
        <xdr:cNvSpPr/>
      </xdr:nvSpPr>
      <xdr:spPr>
        <a:xfrm>
          <a:off x="3667125" y="42774558"/>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7" name="Shape 63">
          <a:extLst>
            <a:ext uri="{FF2B5EF4-FFF2-40B4-BE49-F238E27FC236}">
              <a16:creationId xmlns:a16="http://schemas.microsoft.com/office/drawing/2014/main" id="{00000000-0008-0000-0000-000007000000}"/>
            </a:ext>
          </a:extLst>
        </xdr:cNvPr>
        <xdr:cNvSpPr/>
      </xdr:nvSpPr>
      <xdr:spPr>
        <a:xfrm>
          <a:off x="3667125" y="42679308"/>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8" name="Shape 63">
          <a:extLst>
            <a:ext uri="{FF2B5EF4-FFF2-40B4-BE49-F238E27FC236}">
              <a16:creationId xmlns:a16="http://schemas.microsoft.com/office/drawing/2014/main" id="{00000000-0008-0000-0000-000008000000}"/>
            </a:ext>
          </a:extLst>
        </xdr:cNvPr>
        <xdr:cNvSpPr/>
      </xdr:nvSpPr>
      <xdr:spPr>
        <a:xfrm>
          <a:off x="3667125" y="42679308"/>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6</xdr:col>
      <xdr:colOff>0</xdr:colOff>
      <xdr:row>128</xdr:row>
      <xdr:rowOff>0</xdr:rowOff>
    </xdr:from>
    <xdr:to>
      <xdr:col>6</xdr:col>
      <xdr:colOff>1137285</xdr:colOff>
      <xdr:row>128</xdr:row>
      <xdr:rowOff>4762</xdr:rowOff>
    </xdr:to>
    <xdr:sp macro="" textlink="">
      <xdr:nvSpPr>
        <xdr:cNvPr id="9" name="Shape 63">
          <a:extLst>
            <a:ext uri="{FF2B5EF4-FFF2-40B4-BE49-F238E27FC236}">
              <a16:creationId xmlns:a16="http://schemas.microsoft.com/office/drawing/2014/main" id="{00000000-0008-0000-0000-000009000000}"/>
            </a:ext>
          </a:extLst>
        </xdr:cNvPr>
        <xdr:cNvSpPr/>
      </xdr:nvSpPr>
      <xdr:spPr>
        <a:xfrm>
          <a:off x="3667125" y="27110531"/>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6</xdr:col>
      <xdr:colOff>0</xdr:colOff>
      <xdr:row>128</xdr:row>
      <xdr:rowOff>0</xdr:rowOff>
    </xdr:from>
    <xdr:to>
      <xdr:col>6</xdr:col>
      <xdr:colOff>1137285</xdr:colOff>
      <xdr:row>128</xdr:row>
      <xdr:rowOff>4762</xdr:rowOff>
    </xdr:to>
    <xdr:sp macro="" textlink="">
      <xdr:nvSpPr>
        <xdr:cNvPr id="10" name="Shape 63">
          <a:extLst>
            <a:ext uri="{FF2B5EF4-FFF2-40B4-BE49-F238E27FC236}">
              <a16:creationId xmlns:a16="http://schemas.microsoft.com/office/drawing/2014/main" id="{00000000-0008-0000-0000-00000A000000}"/>
            </a:ext>
          </a:extLst>
        </xdr:cNvPr>
        <xdr:cNvSpPr/>
      </xdr:nvSpPr>
      <xdr:spPr>
        <a:xfrm>
          <a:off x="3667125" y="27110531"/>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6</xdr:col>
      <xdr:colOff>0</xdr:colOff>
      <xdr:row>128</xdr:row>
      <xdr:rowOff>0</xdr:rowOff>
    </xdr:from>
    <xdr:to>
      <xdr:col>6</xdr:col>
      <xdr:colOff>1137285</xdr:colOff>
      <xdr:row>128</xdr:row>
      <xdr:rowOff>4762</xdr:rowOff>
    </xdr:to>
    <xdr:sp macro="" textlink="">
      <xdr:nvSpPr>
        <xdr:cNvPr id="11" name="Shape 63">
          <a:extLst>
            <a:ext uri="{FF2B5EF4-FFF2-40B4-BE49-F238E27FC236}">
              <a16:creationId xmlns:a16="http://schemas.microsoft.com/office/drawing/2014/main" id="{00000000-0008-0000-0000-00000B000000}"/>
            </a:ext>
          </a:extLst>
        </xdr:cNvPr>
        <xdr:cNvSpPr/>
      </xdr:nvSpPr>
      <xdr:spPr>
        <a:xfrm>
          <a:off x="3667125" y="27110531"/>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6</xdr:col>
      <xdr:colOff>0</xdr:colOff>
      <xdr:row>128</xdr:row>
      <xdr:rowOff>0</xdr:rowOff>
    </xdr:from>
    <xdr:to>
      <xdr:col>6</xdr:col>
      <xdr:colOff>1137285</xdr:colOff>
      <xdr:row>128</xdr:row>
      <xdr:rowOff>4762</xdr:rowOff>
    </xdr:to>
    <xdr:sp macro="" textlink="">
      <xdr:nvSpPr>
        <xdr:cNvPr id="12" name="Shape 63">
          <a:extLst>
            <a:ext uri="{FF2B5EF4-FFF2-40B4-BE49-F238E27FC236}">
              <a16:creationId xmlns:a16="http://schemas.microsoft.com/office/drawing/2014/main" id="{00000000-0008-0000-0000-00000C000000}"/>
            </a:ext>
          </a:extLst>
        </xdr:cNvPr>
        <xdr:cNvSpPr/>
      </xdr:nvSpPr>
      <xdr:spPr>
        <a:xfrm>
          <a:off x="3667125" y="27110531"/>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13" name="Shape 63">
          <a:extLst>
            <a:ext uri="{FF2B5EF4-FFF2-40B4-BE49-F238E27FC236}">
              <a16:creationId xmlns:a16="http://schemas.microsoft.com/office/drawing/2014/main" id="{00000000-0008-0000-0000-00000D000000}"/>
            </a:ext>
          </a:extLst>
        </xdr:cNvPr>
        <xdr:cNvSpPr/>
      </xdr:nvSpPr>
      <xdr:spPr>
        <a:xfrm>
          <a:off x="3667125" y="27110531"/>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14" name="Shape 63">
          <a:extLst>
            <a:ext uri="{FF2B5EF4-FFF2-40B4-BE49-F238E27FC236}">
              <a16:creationId xmlns:a16="http://schemas.microsoft.com/office/drawing/2014/main" id="{00000000-0008-0000-0000-00000E000000}"/>
            </a:ext>
          </a:extLst>
        </xdr:cNvPr>
        <xdr:cNvSpPr/>
      </xdr:nvSpPr>
      <xdr:spPr>
        <a:xfrm>
          <a:off x="3667125" y="27110531"/>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15" name="Shape 63">
          <a:extLst>
            <a:ext uri="{FF2B5EF4-FFF2-40B4-BE49-F238E27FC236}">
              <a16:creationId xmlns:a16="http://schemas.microsoft.com/office/drawing/2014/main" id="{00000000-0008-0000-0000-00000F000000}"/>
            </a:ext>
          </a:extLst>
        </xdr:cNvPr>
        <xdr:cNvSpPr/>
      </xdr:nvSpPr>
      <xdr:spPr>
        <a:xfrm>
          <a:off x="3667125" y="27110531"/>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16" name="Shape 63">
          <a:extLst>
            <a:ext uri="{FF2B5EF4-FFF2-40B4-BE49-F238E27FC236}">
              <a16:creationId xmlns:a16="http://schemas.microsoft.com/office/drawing/2014/main" id="{00000000-0008-0000-0000-000010000000}"/>
            </a:ext>
          </a:extLst>
        </xdr:cNvPr>
        <xdr:cNvSpPr/>
      </xdr:nvSpPr>
      <xdr:spPr>
        <a:xfrm>
          <a:off x="3667125" y="27110531"/>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17" name="Shape 63">
          <a:extLst>
            <a:ext uri="{FF2B5EF4-FFF2-40B4-BE49-F238E27FC236}">
              <a16:creationId xmlns:a16="http://schemas.microsoft.com/office/drawing/2014/main" id="{00000000-0008-0000-0000-000011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18" name="Shape 63">
          <a:extLst>
            <a:ext uri="{FF2B5EF4-FFF2-40B4-BE49-F238E27FC236}">
              <a16:creationId xmlns:a16="http://schemas.microsoft.com/office/drawing/2014/main" id="{00000000-0008-0000-0000-000012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19" name="Shape 63">
          <a:extLst>
            <a:ext uri="{FF2B5EF4-FFF2-40B4-BE49-F238E27FC236}">
              <a16:creationId xmlns:a16="http://schemas.microsoft.com/office/drawing/2014/main" id="{00000000-0008-0000-0000-000013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20" name="Shape 63">
          <a:extLst>
            <a:ext uri="{FF2B5EF4-FFF2-40B4-BE49-F238E27FC236}">
              <a16:creationId xmlns:a16="http://schemas.microsoft.com/office/drawing/2014/main" id="{00000000-0008-0000-0000-000014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21" name="Shape 63">
          <a:extLst>
            <a:ext uri="{FF2B5EF4-FFF2-40B4-BE49-F238E27FC236}">
              <a16:creationId xmlns:a16="http://schemas.microsoft.com/office/drawing/2014/main" id="{00000000-0008-0000-0000-000015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22" name="Shape 63">
          <a:extLst>
            <a:ext uri="{FF2B5EF4-FFF2-40B4-BE49-F238E27FC236}">
              <a16:creationId xmlns:a16="http://schemas.microsoft.com/office/drawing/2014/main" id="{00000000-0008-0000-0000-000016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6</xdr:col>
      <xdr:colOff>0</xdr:colOff>
      <xdr:row>128</xdr:row>
      <xdr:rowOff>0</xdr:rowOff>
    </xdr:from>
    <xdr:to>
      <xdr:col>6</xdr:col>
      <xdr:colOff>1137285</xdr:colOff>
      <xdr:row>128</xdr:row>
      <xdr:rowOff>4762</xdr:rowOff>
    </xdr:to>
    <xdr:sp macro="" textlink="">
      <xdr:nvSpPr>
        <xdr:cNvPr id="23" name="Shape 63">
          <a:extLst>
            <a:ext uri="{FF2B5EF4-FFF2-40B4-BE49-F238E27FC236}">
              <a16:creationId xmlns:a16="http://schemas.microsoft.com/office/drawing/2014/main" id="{00000000-0008-0000-0000-000017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6</xdr:col>
      <xdr:colOff>0</xdr:colOff>
      <xdr:row>128</xdr:row>
      <xdr:rowOff>0</xdr:rowOff>
    </xdr:from>
    <xdr:to>
      <xdr:col>6</xdr:col>
      <xdr:colOff>1137285</xdr:colOff>
      <xdr:row>128</xdr:row>
      <xdr:rowOff>4762</xdr:rowOff>
    </xdr:to>
    <xdr:sp macro="" textlink="">
      <xdr:nvSpPr>
        <xdr:cNvPr id="24" name="Shape 63">
          <a:extLst>
            <a:ext uri="{FF2B5EF4-FFF2-40B4-BE49-F238E27FC236}">
              <a16:creationId xmlns:a16="http://schemas.microsoft.com/office/drawing/2014/main" id="{00000000-0008-0000-0000-000018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6</xdr:col>
      <xdr:colOff>0</xdr:colOff>
      <xdr:row>128</xdr:row>
      <xdr:rowOff>0</xdr:rowOff>
    </xdr:from>
    <xdr:to>
      <xdr:col>6</xdr:col>
      <xdr:colOff>1137285</xdr:colOff>
      <xdr:row>128</xdr:row>
      <xdr:rowOff>4762</xdr:rowOff>
    </xdr:to>
    <xdr:sp macro="" textlink="">
      <xdr:nvSpPr>
        <xdr:cNvPr id="25" name="Shape 63">
          <a:extLst>
            <a:ext uri="{FF2B5EF4-FFF2-40B4-BE49-F238E27FC236}">
              <a16:creationId xmlns:a16="http://schemas.microsoft.com/office/drawing/2014/main" id="{00000000-0008-0000-0000-000019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6</xdr:col>
      <xdr:colOff>0</xdr:colOff>
      <xdr:row>128</xdr:row>
      <xdr:rowOff>0</xdr:rowOff>
    </xdr:from>
    <xdr:to>
      <xdr:col>6</xdr:col>
      <xdr:colOff>1137285</xdr:colOff>
      <xdr:row>128</xdr:row>
      <xdr:rowOff>4762</xdr:rowOff>
    </xdr:to>
    <xdr:sp macro="" textlink="">
      <xdr:nvSpPr>
        <xdr:cNvPr id="26" name="Shape 63">
          <a:extLst>
            <a:ext uri="{FF2B5EF4-FFF2-40B4-BE49-F238E27FC236}">
              <a16:creationId xmlns:a16="http://schemas.microsoft.com/office/drawing/2014/main" id="{00000000-0008-0000-0000-00001A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6</xdr:col>
      <xdr:colOff>0</xdr:colOff>
      <xdr:row>128</xdr:row>
      <xdr:rowOff>0</xdr:rowOff>
    </xdr:from>
    <xdr:to>
      <xdr:col>6</xdr:col>
      <xdr:colOff>1137285</xdr:colOff>
      <xdr:row>128</xdr:row>
      <xdr:rowOff>4762</xdr:rowOff>
    </xdr:to>
    <xdr:sp macro="" textlink="">
      <xdr:nvSpPr>
        <xdr:cNvPr id="27" name="Shape 63">
          <a:extLst>
            <a:ext uri="{FF2B5EF4-FFF2-40B4-BE49-F238E27FC236}">
              <a16:creationId xmlns:a16="http://schemas.microsoft.com/office/drawing/2014/main" id="{00000000-0008-0000-0000-00001B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6</xdr:col>
      <xdr:colOff>0</xdr:colOff>
      <xdr:row>128</xdr:row>
      <xdr:rowOff>0</xdr:rowOff>
    </xdr:from>
    <xdr:to>
      <xdr:col>6</xdr:col>
      <xdr:colOff>1137285</xdr:colOff>
      <xdr:row>128</xdr:row>
      <xdr:rowOff>4762</xdr:rowOff>
    </xdr:to>
    <xdr:sp macro="" textlink="">
      <xdr:nvSpPr>
        <xdr:cNvPr id="28" name="Shape 63">
          <a:extLst>
            <a:ext uri="{FF2B5EF4-FFF2-40B4-BE49-F238E27FC236}">
              <a16:creationId xmlns:a16="http://schemas.microsoft.com/office/drawing/2014/main" id="{00000000-0008-0000-0000-00001C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29" name="Shape 63">
          <a:extLst>
            <a:ext uri="{FF2B5EF4-FFF2-40B4-BE49-F238E27FC236}">
              <a16:creationId xmlns:a16="http://schemas.microsoft.com/office/drawing/2014/main" id="{00000000-0008-0000-0000-00001D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30" name="Shape 63">
          <a:extLst>
            <a:ext uri="{FF2B5EF4-FFF2-40B4-BE49-F238E27FC236}">
              <a16:creationId xmlns:a16="http://schemas.microsoft.com/office/drawing/2014/main" id="{00000000-0008-0000-0000-00001E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31" name="Shape 63">
          <a:extLst>
            <a:ext uri="{FF2B5EF4-FFF2-40B4-BE49-F238E27FC236}">
              <a16:creationId xmlns:a16="http://schemas.microsoft.com/office/drawing/2014/main" id="{00000000-0008-0000-0000-00001F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32" name="Shape 63">
          <a:extLst>
            <a:ext uri="{FF2B5EF4-FFF2-40B4-BE49-F238E27FC236}">
              <a16:creationId xmlns:a16="http://schemas.microsoft.com/office/drawing/2014/main" id="{00000000-0008-0000-0000-000020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33" name="Shape 63">
          <a:extLst>
            <a:ext uri="{FF2B5EF4-FFF2-40B4-BE49-F238E27FC236}">
              <a16:creationId xmlns:a16="http://schemas.microsoft.com/office/drawing/2014/main" id="{00000000-0008-0000-0000-000021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8</xdr:col>
      <xdr:colOff>0</xdr:colOff>
      <xdr:row>128</xdr:row>
      <xdr:rowOff>0</xdr:rowOff>
    </xdr:from>
    <xdr:to>
      <xdr:col>9</xdr:col>
      <xdr:colOff>6191</xdr:colOff>
      <xdr:row>128</xdr:row>
      <xdr:rowOff>4762</xdr:rowOff>
    </xdr:to>
    <xdr:sp macro="" textlink="">
      <xdr:nvSpPr>
        <xdr:cNvPr id="34" name="Shape 63">
          <a:extLst>
            <a:ext uri="{FF2B5EF4-FFF2-40B4-BE49-F238E27FC236}">
              <a16:creationId xmlns:a16="http://schemas.microsoft.com/office/drawing/2014/main" id="{00000000-0008-0000-0000-000022000000}"/>
            </a:ext>
          </a:extLst>
        </xdr:cNvPr>
        <xdr:cNvSpPr/>
      </xdr:nvSpPr>
      <xdr:spPr>
        <a:xfrm>
          <a:off x="8572500" y="26491406"/>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35" name="Shape 63">
          <a:extLst>
            <a:ext uri="{FF2B5EF4-FFF2-40B4-BE49-F238E27FC236}">
              <a16:creationId xmlns:a16="http://schemas.microsoft.com/office/drawing/2014/main" id="{00000000-0008-0000-0000-000023000000}"/>
            </a:ext>
          </a:extLst>
        </xdr:cNvPr>
        <xdr:cNvSpPr/>
      </xdr:nvSpPr>
      <xdr:spPr>
        <a:xfrm>
          <a:off x="3667125" y="27134344"/>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36" name="Shape 63">
          <a:extLst>
            <a:ext uri="{FF2B5EF4-FFF2-40B4-BE49-F238E27FC236}">
              <a16:creationId xmlns:a16="http://schemas.microsoft.com/office/drawing/2014/main" id="{00000000-0008-0000-0000-000024000000}"/>
            </a:ext>
          </a:extLst>
        </xdr:cNvPr>
        <xdr:cNvSpPr/>
      </xdr:nvSpPr>
      <xdr:spPr>
        <a:xfrm>
          <a:off x="3667125" y="27134344"/>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37" name="Shape 63">
          <a:extLst>
            <a:ext uri="{FF2B5EF4-FFF2-40B4-BE49-F238E27FC236}">
              <a16:creationId xmlns:a16="http://schemas.microsoft.com/office/drawing/2014/main" id="{00000000-0008-0000-0000-000025000000}"/>
            </a:ext>
          </a:extLst>
        </xdr:cNvPr>
        <xdr:cNvSpPr/>
      </xdr:nvSpPr>
      <xdr:spPr>
        <a:xfrm>
          <a:off x="3667125" y="27134344"/>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38" name="Shape 63">
          <a:extLst>
            <a:ext uri="{FF2B5EF4-FFF2-40B4-BE49-F238E27FC236}">
              <a16:creationId xmlns:a16="http://schemas.microsoft.com/office/drawing/2014/main" id="{00000000-0008-0000-0000-000026000000}"/>
            </a:ext>
          </a:extLst>
        </xdr:cNvPr>
        <xdr:cNvSpPr/>
      </xdr:nvSpPr>
      <xdr:spPr>
        <a:xfrm>
          <a:off x="3667125" y="27134344"/>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39" name="Shape 63">
          <a:extLst>
            <a:ext uri="{FF2B5EF4-FFF2-40B4-BE49-F238E27FC236}">
              <a16:creationId xmlns:a16="http://schemas.microsoft.com/office/drawing/2014/main" id="{00000000-0008-0000-0000-000027000000}"/>
            </a:ext>
          </a:extLst>
        </xdr:cNvPr>
        <xdr:cNvSpPr/>
      </xdr:nvSpPr>
      <xdr:spPr>
        <a:xfrm>
          <a:off x="3667125" y="27134344"/>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40" name="Shape 63">
          <a:extLst>
            <a:ext uri="{FF2B5EF4-FFF2-40B4-BE49-F238E27FC236}">
              <a16:creationId xmlns:a16="http://schemas.microsoft.com/office/drawing/2014/main" id="{00000000-0008-0000-0000-000028000000}"/>
            </a:ext>
          </a:extLst>
        </xdr:cNvPr>
        <xdr:cNvSpPr/>
      </xdr:nvSpPr>
      <xdr:spPr>
        <a:xfrm>
          <a:off x="3667125" y="27134344"/>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41" name="Shape 63">
          <a:extLst>
            <a:ext uri="{FF2B5EF4-FFF2-40B4-BE49-F238E27FC236}">
              <a16:creationId xmlns:a16="http://schemas.microsoft.com/office/drawing/2014/main" id="{00000000-0008-0000-0000-000029000000}"/>
            </a:ext>
          </a:extLst>
        </xdr:cNvPr>
        <xdr:cNvSpPr/>
      </xdr:nvSpPr>
      <xdr:spPr>
        <a:xfrm>
          <a:off x="3667125" y="27134344"/>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42" name="Shape 63">
          <a:extLst>
            <a:ext uri="{FF2B5EF4-FFF2-40B4-BE49-F238E27FC236}">
              <a16:creationId xmlns:a16="http://schemas.microsoft.com/office/drawing/2014/main" id="{00000000-0008-0000-0000-00002A000000}"/>
            </a:ext>
          </a:extLst>
        </xdr:cNvPr>
        <xdr:cNvSpPr/>
      </xdr:nvSpPr>
      <xdr:spPr>
        <a:xfrm>
          <a:off x="3667125" y="27134344"/>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43" name="Shape 63">
          <a:extLst>
            <a:ext uri="{FF2B5EF4-FFF2-40B4-BE49-F238E27FC236}">
              <a16:creationId xmlns:a16="http://schemas.microsoft.com/office/drawing/2014/main" id="{00000000-0008-0000-0000-00002B000000}"/>
            </a:ext>
          </a:extLst>
        </xdr:cNvPr>
        <xdr:cNvSpPr/>
      </xdr:nvSpPr>
      <xdr:spPr>
        <a:xfrm>
          <a:off x="3667125" y="27134344"/>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twoCellAnchor editAs="oneCell">
    <xdr:from>
      <xdr:col>3</xdr:col>
      <xdr:colOff>0</xdr:colOff>
      <xdr:row>128</xdr:row>
      <xdr:rowOff>0</xdr:rowOff>
    </xdr:from>
    <xdr:to>
      <xdr:col>3</xdr:col>
      <xdr:colOff>1137285</xdr:colOff>
      <xdr:row>128</xdr:row>
      <xdr:rowOff>4762</xdr:rowOff>
    </xdr:to>
    <xdr:sp macro="" textlink="">
      <xdr:nvSpPr>
        <xdr:cNvPr id="44" name="Shape 63">
          <a:extLst>
            <a:ext uri="{FF2B5EF4-FFF2-40B4-BE49-F238E27FC236}">
              <a16:creationId xmlns:a16="http://schemas.microsoft.com/office/drawing/2014/main" id="{00000000-0008-0000-0000-00002C000000}"/>
            </a:ext>
          </a:extLst>
        </xdr:cNvPr>
        <xdr:cNvSpPr/>
      </xdr:nvSpPr>
      <xdr:spPr>
        <a:xfrm>
          <a:off x="3667125" y="27134344"/>
          <a:ext cx="1137285" cy="4762"/>
        </a:xfrm>
        <a:custGeom>
          <a:avLst/>
          <a:gdLst/>
          <a:ahLst/>
          <a:cxnLst/>
          <a:rect l="0" t="0" r="0" b="0"/>
          <a:pathLst>
            <a:path w="1137285">
              <a:moveTo>
                <a:pt x="0" y="0"/>
              </a:moveTo>
              <a:lnTo>
                <a:pt x="1137208" y="0"/>
              </a:lnTo>
            </a:path>
          </a:pathLst>
        </a:custGeom>
        <a:ln w="10667">
          <a:solidFill>
            <a:srgbClr val="000000"/>
          </a:solid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J185"/>
  <sheetViews>
    <sheetView tabSelected="1" zoomScale="80" zoomScaleNormal="80" workbookViewId="0">
      <pane xSplit="3" ySplit="8" topLeftCell="D114" activePane="bottomRight" state="frozen"/>
      <selection pane="topRight" activeCell="D1" sqref="D1"/>
      <selection pane="bottomLeft" activeCell="A9" sqref="A9"/>
      <selection pane="bottomRight" activeCell="A129" sqref="A129"/>
    </sheetView>
  </sheetViews>
  <sheetFormatPr defaultRowHeight="16.5" x14ac:dyDescent="0.3"/>
  <cols>
    <col min="1" max="1" width="2.140625" style="7" customWidth="1"/>
    <col min="2" max="2" width="3.5703125" style="7" customWidth="1"/>
    <col min="3" max="3" width="49.28515625" style="7" bestFit="1" customWidth="1"/>
    <col min="4" max="4" width="17.42578125" style="7" customWidth="1"/>
    <col min="5" max="5" width="15.85546875" style="7" customWidth="1"/>
    <col min="6" max="6" width="18.140625" style="7" customWidth="1"/>
    <col min="7" max="7" width="18.85546875" style="7" customWidth="1"/>
    <col min="8" max="8" width="3" style="7" customWidth="1"/>
    <col min="9" max="9" width="17" style="7" customWidth="1"/>
    <col min="10" max="10" width="5.7109375" style="7" customWidth="1"/>
    <col min="11" max="11" width="17.28515625" style="7" customWidth="1"/>
    <col min="12" max="12" width="20" style="7" customWidth="1"/>
    <col min="13" max="13" width="21.28515625" style="7" customWidth="1"/>
    <col min="14" max="14" width="9.140625" style="7"/>
    <col min="15" max="15" width="14" style="7" customWidth="1"/>
    <col min="16" max="16" width="13.5703125" style="7" bestFit="1" customWidth="1"/>
    <col min="17" max="17" width="13.42578125" style="7" customWidth="1"/>
    <col min="18" max="18" width="11.140625" style="7" customWidth="1"/>
    <col min="19" max="19" width="14.5703125" style="7" customWidth="1"/>
    <col min="20" max="20" width="17.7109375" style="7" customWidth="1"/>
    <col min="21" max="21" width="11.7109375" style="7" customWidth="1"/>
    <col min="22" max="16384" width="9.140625" style="7"/>
  </cols>
  <sheetData>
    <row r="1" spans="1:62" x14ac:dyDescent="0.3">
      <c r="A1" s="6" t="s">
        <v>134</v>
      </c>
    </row>
    <row r="2" spans="1:62" x14ac:dyDescent="0.3">
      <c r="A2" s="6" t="s">
        <v>333</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row>
    <row r="3" spans="1:62" x14ac:dyDescent="0.3">
      <c r="A3" s="6" t="s">
        <v>231</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row>
    <row r="4" spans="1:62" ht="16.5" customHeight="1" x14ac:dyDescent="0.3">
      <c r="A4" s="9"/>
      <c r="B4" s="9"/>
      <c r="C4" s="9"/>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row>
    <row r="5" spans="1:62" s="6" customFormat="1" ht="15" customHeight="1" x14ac:dyDescent="0.3">
      <c r="A5" s="286" t="s">
        <v>136</v>
      </c>
      <c r="B5" s="287"/>
      <c r="C5" s="288"/>
      <c r="D5" s="283" t="s">
        <v>232</v>
      </c>
      <c r="E5" s="313" t="s">
        <v>135</v>
      </c>
      <c r="F5" s="314"/>
      <c r="G5" s="307" t="s">
        <v>233</v>
      </c>
      <c r="H5" s="10"/>
      <c r="I5" s="310" t="s">
        <v>234</v>
      </c>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row>
    <row r="6" spans="1:62" s="6" customFormat="1" ht="15" customHeight="1" x14ac:dyDescent="0.3">
      <c r="A6" s="289"/>
      <c r="B6" s="290"/>
      <c r="C6" s="291"/>
      <c r="D6" s="284"/>
      <c r="E6" s="315" t="s">
        <v>137</v>
      </c>
      <c r="F6" s="316"/>
      <c r="G6" s="308"/>
      <c r="H6" s="10"/>
      <c r="I6" s="311"/>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row>
    <row r="7" spans="1:62" s="6" customFormat="1" ht="15" customHeight="1" x14ac:dyDescent="0.3">
      <c r="A7" s="292"/>
      <c r="B7" s="293"/>
      <c r="C7" s="294"/>
      <c r="D7" s="285">
        <v>2016</v>
      </c>
      <c r="E7" s="25" t="s">
        <v>138</v>
      </c>
      <c r="F7" s="26" t="s">
        <v>139</v>
      </c>
      <c r="G7" s="309"/>
      <c r="H7" s="10"/>
      <c r="I7" s="312"/>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62" ht="6.75" customHeight="1" x14ac:dyDescent="0.3">
      <c r="A8" s="12"/>
      <c r="D8" s="13"/>
      <c r="E8" s="23"/>
      <c r="F8" s="27"/>
      <c r="G8" s="27"/>
      <c r="I8" s="27"/>
    </row>
    <row r="9" spans="1:62" ht="20.25" x14ac:dyDescent="0.3">
      <c r="A9" s="48" t="s">
        <v>88</v>
      </c>
      <c r="D9" s="13"/>
      <c r="F9" s="13"/>
      <c r="G9" s="13"/>
      <c r="I9" s="13"/>
    </row>
    <row r="10" spans="1:62" ht="15" customHeight="1" x14ac:dyDescent="0.3">
      <c r="A10" s="34" t="s">
        <v>30</v>
      </c>
      <c r="B10" s="15"/>
      <c r="C10" s="15"/>
      <c r="D10" s="28"/>
      <c r="E10" s="15"/>
      <c r="F10" s="28"/>
      <c r="G10" s="28"/>
      <c r="H10" s="15"/>
      <c r="I10" s="28"/>
    </row>
    <row r="11" spans="1:62" ht="15" customHeight="1" x14ac:dyDescent="0.3">
      <c r="A11" s="34" t="s">
        <v>31</v>
      </c>
      <c r="B11" s="15"/>
      <c r="C11" s="15"/>
      <c r="D11" s="28"/>
      <c r="E11" s="15"/>
      <c r="F11" s="28"/>
      <c r="G11" s="28"/>
      <c r="H11" s="15"/>
      <c r="I11" s="28"/>
    </row>
    <row r="12" spans="1:62" x14ac:dyDescent="0.3">
      <c r="A12" s="34"/>
      <c r="B12" s="5" t="s">
        <v>28</v>
      </c>
      <c r="C12" s="5"/>
      <c r="D12" s="19"/>
      <c r="E12" s="15"/>
      <c r="F12" s="28"/>
      <c r="G12" s="28"/>
      <c r="H12" s="15"/>
      <c r="I12" s="19"/>
    </row>
    <row r="13" spans="1:62" x14ac:dyDescent="0.3">
      <c r="A13" s="34"/>
      <c r="B13" s="5"/>
      <c r="C13" s="5" t="s">
        <v>239</v>
      </c>
      <c r="D13" s="297">
        <v>2000000</v>
      </c>
      <c r="E13" s="28"/>
      <c r="F13" s="28"/>
      <c r="G13" s="28">
        <f>+D13+E13-F13</f>
        <v>2000000</v>
      </c>
      <c r="H13" s="28"/>
      <c r="I13" s="59">
        <v>0</v>
      </c>
      <c r="J13" s="57" t="s">
        <v>165</v>
      </c>
      <c r="K13" s="58"/>
    </row>
    <row r="14" spans="1:62" x14ac:dyDescent="0.3">
      <c r="A14" s="34"/>
      <c r="B14" s="5"/>
      <c r="C14" s="24" t="s">
        <v>27</v>
      </c>
      <c r="D14" s="21">
        <f>SUM(D13:D13)</f>
        <v>2000000</v>
      </c>
      <c r="E14" s="15"/>
      <c r="F14" s="28"/>
      <c r="G14" s="21">
        <f>SUM(G13:G13)</f>
        <v>2000000</v>
      </c>
      <c r="H14" s="28"/>
      <c r="I14" s="21">
        <f>SUM(I13:I13)</f>
        <v>0</v>
      </c>
    </row>
    <row r="15" spans="1:62" x14ac:dyDescent="0.3">
      <c r="A15" s="34"/>
      <c r="B15" s="5" t="s">
        <v>29</v>
      </c>
      <c r="C15" s="5"/>
      <c r="D15" s="22"/>
      <c r="E15" s="15"/>
      <c r="F15" s="28"/>
      <c r="G15" s="28"/>
      <c r="H15" s="28"/>
      <c r="I15" s="22"/>
    </row>
    <row r="16" spans="1:62" x14ac:dyDescent="0.3">
      <c r="A16" s="34"/>
      <c r="B16" s="5" t="s">
        <v>154</v>
      </c>
      <c r="C16" s="5" t="s">
        <v>240</v>
      </c>
      <c r="D16" s="22"/>
      <c r="E16" s="15"/>
      <c r="F16" s="28"/>
      <c r="G16" s="28"/>
      <c r="H16" s="28"/>
      <c r="I16" s="22"/>
    </row>
    <row r="17" spans="1:12" x14ac:dyDescent="0.3">
      <c r="A17" s="34"/>
      <c r="B17" s="5"/>
      <c r="C17" s="5" t="s">
        <v>329</v>
      </c>
      <c r="D17" s="22">
        <v>16286822</v>
      </c>
      <c r="E17" s="15"/>
      <c r="F17" s="28"/>
      <c r="G17" s="28">
        <f>+D17+E17-F17</f>
        <v>16286822</v>
      </c>
      <c r="H17" s="28"/>
      <c r="I17" s="22">
        <v>11484752</v>
      </c>
    </row>
    <row r="18" spans="1:12" x14ac:dyDescent="0.3">
      <c r="A18" s="34"/>
      <c r="B18" s="5" t="s">
        <v>154</v>
      </c>
      <c r="C18" s="5" t="s">
        <v>241</v>
      </c>
      <c r="D18" s="22"/>
      <c r="E18" s="15"/>
      <c r="F18" s="28"/>
      <c r="G18" s="28"/>
      <c r="H18" s="28"/>
      <c r="I18" s="22"/>
    </row>
    <row r="19" spans="1:12" x14ac:dyDescent="0.3">
      <c r="A19" s="34"/>
      <c r="B19" s="5"/>
      <c r="C19" s="5" t="s">
        <v>330</v>
      </c>
      <c r="D19" s="22">
        <v>21628588</v>
      </c>
      <c r="E19" s="15"/>
      <c r="F19" s="28"/>
      <c r="G19" s="28">
        <f>+D19+E19-F19</f>
        <v>21628588</v>
      </c>
      <c r="H19" s="28"/>
      <c r="I19" s="22">
        <v>8710691</v>
      </c>
    </row>
    <row r="20" spans="1:12" x14ac:dyDescent="0.3">
      <c r="A20" s="34"/>
      <c r="B20" s="5" t="s">
        <v>156</v>
      </c>
      <c r="C20" s="5" t="s">
        <v>242</v>
      </c>
      <c r="D20" s="22"/>
      <c r="E20" s="15"/>
      <c r="F20" s="28"/>
      <c r="G20" s="28"/>
      <c r="H20" s="28"/>
      <c r="I20" s="22"/>
    </row>
    <row r="21" spans="1:12" x14ac:dyDescent="0.3">
      <c r="A21" s="34"/>
      <c r="B21" s="5"/>
      <c r="C21" s="5" t="s">
        <v>331</v>
      </c>
      <c r="D21" s="22">
        <v>4059794</v>
      </c>
      <c r="E21" s="15"/>
      <c r="F21" s="28"/>
      <c r="G21" s="28">
        <f>+D21+E21-F21</f>
        <v>4059794</v>
      </c>
      <c r="H21" s="28"/>
      <c r="I21" s="22">
        <v>3982815</v>
      </c>
    </row>
    <row r="22" spans="1:12" x14ac:dyDescent="0.3">
      <c r="A22" s="34"/>
      <c r="B22" s="5" t="s">
        <v>155</v>
      </c>
      <c r="C22" s="5" t="s">
        <v>243</v>
      </c>
      <c r="D22" s="22"/>
      <c r="E22" s="15"/>
      <c r="F22" s="28"/>
      <c r="G22" s="28"/>
      <c r="H22" s="28"/>
      <c r="I22" s="22"/>
    </row>
    <row r="23" spans="1:12" x14ac:dyDescent="0.3">
      <c r="A23" s="34"/>
      <c r="B23" s="5"/>
      <c r="C23" s="5" t="s">
        <v>332</v>
      </c>
      <c r="D23" s="22">
        <v>119836022</v>
      </c>
      <c r="E23" s="15"/>
      <c r="F23" s="28"/>
      <c r="G23" s="28">
        <f>+D23+E23-F23</f>
        <v>119836022</v>
      </c>
      <c r="H23" s="28"/>
      <c r="I23" s="22">
        <v>109564743</v>
      </c>
    </row>
    <row r="24" spans="1:12" x14ac:dyDescent="0.3">
      <c r="A24" s="34"/>
      <c r="B24" s="5"/>
      <c r="C24" s="5"/>
      <c r="D24" s="22"/>
      <c r="E24" s="15"/>
      <c r="F24" s="28"/>
      <c r="G24" s="28"/>
      <c r="H24" s="15"/>
      <c r="I24" s="22"/>
    </row>
    <row r="25" spans="1:12" x14ac:dyDescent="0.3">
      <c r="A25" s="34"/>
      <c r="B25" s="5"/>
      <c r="C25" s="33"/>
      <c r="D25" s="66">
        <f>SUM(D17:D23)</f>
        <v>161811226</v>
      </c>
      <c r="E25" s="15"/>
      <c r="F25" s="28"/>
      <c r="G25" s="66">
        <f>SUM(G17:G23)</f>
        <v>161811226</v>
      </c>
      <c r="H25" s="15"/>
      <c r="I25" s="66">
        <f>SUM(I17:I23)</f>
        <v>133743001</v>
      </c>
    </row>
    <row r="26" spans="1:12" x14ac:dyDescent="0.3">
      <c r="A26" s="34"/>
      <c r="B26" s="5" t="s">
        <v>224</v>
      </c>
      <c r="C26" s="33"/>
      <c r="D26" s="28">
        <f>SUM(D14+D25)</f>
        <v>163811226</v>
      </c>
      <c r="E26" s="15"/>
      <c r="F26" s="28"/>
      <c r="G26" s="37">
        <f>SUM(G14+G25)</f>
        <v>163811226</v>
      </c>
      <c r="H26" s="15"/>
      <c r="I26" s="37">
        <f>SUM(I14+I25)</f>
        <v>133743001</v>
      </c>
      <c r="J26" s="7" t="s">
        <v>173</v>
      </c>
      <c r="L26" s="28"/>
    </row>
    <row r="27" spans="1:12" x14ac:dyDescent="0.3">
      <c r="A27" s="34"/>
      <c r="B27" s="5"/>
      <c r="C27" s="33"/>
      <c r="D27" s="28"/>
      <c r="E27" s="15"/>
      <c r="F27" s="28"/>
      <c r="G27" s="37"/>
      <c r="H27" s="15"/>
      <c r="I27" s="28"/>
      <c r="L27" s="15"/>
    </row>
    <row r="28" spans="1:12" x14ac:dyDescent="0.3">
      <c r="A28" s="34" t="s">
        <v>347</v>
      </c>
      <c r="B28" s="5"/>
      <c r="C28" s="61"/>
      <c r="D28" s="298"/>
      <c r="E28" s="15"/>
      <c r="F28" s="28"/>
      <c r="G28" s="28">
        <f>+D28+E28-F28</f>
        <v>0</v>
      </c>
      <c r="H28" s="15"/>
      <c r="I28" s="28"/>
    </row>
    <row r="29" spans="1:12" x14ac:dyDescent="0.3">
      <c r="A29" s="34"/>
      <c r="B29" s="5"/>
      <c r="C29" s="61" t="s">
        <v>279</v>
      </c>
      <c r="D29" s="298">
        <v>6889491</v>
      </c>
      <c r="E29" s="28"/>
      <c r="F29" s="15"/>
      <c r="G29" s="28">
        <f t="shared" ref="G29:G49" si="0">+D29+E29-F29</f>
        <v>6889491</v>
      </c>
      <c r="H29" s="15"/>
      <c r="I29" s="28">
        <v>8201775</v>
      </c>
    </row>
    <row r="30" spans="1:12" x14ac:dyDescent="0.3">
      <c r="A30" s="34"/>
      <c r="B30" s="5"/>
      <c r="C30" s="61" t="s">
        <v>280</v>
      </c>
      <c r="D30" s="298">
        <v>1750000</v>
      </c>
      <c r="E30" s="28"/>
      <c r="F30" s="15"/>
      <c r="G30" s="28">
        <f t="shared" si="0"/>
        <v>1750000</v>
      </c>
      <c r="H30" s="15"/>
      <c r="I30" s="28">
        <v>2275000</v>
      </c>
    </row>
    <row r="31" spans="1:12" x14ac:dyDescent="0.3">
      <c r="A31" s="34"/>
      <c r="B31" s="5"/>
      <c r="C31" s="61" t="s">
        <v>281</v>
      </c>
      <c r="D31" s="298">
        <v>32768750</v>
      </c>
      <c r="E31" s="28"/>
      <c r="F31" s="15"/>
      <c r="G31" s="28">
        <f t="shared" si="0"/>
        <v>32768750</v>
      </c>
      <c r="H31" s="15"/>
      <c r="I31" s="28">
        <v>38386250</v>
      </c>
    </row>
    <row r="32" spans="1:12" x14ac:dyDescent="0.3">
      <c r="A32" s="34"/>
      <c r="B32" s="5"/>
      <c r="C32" s="61" t="s">
        <v>282</v>
      </c>
      <c r="D32" s="298">
        <v>8701875</v>
      </c>
      <c r="E32" s="28"/>
      <c r="F32" s="15"/>
      <c r="G32" s="28">
        <f t="shared" si="0"/>
        <v>8701875</v>
      </c>
      <c r="H32" s="15"/>
      <c r="I32" s="28">
        <v>10749375</v>
      </c>
    </row>
    <row r="33" spans="1:9" x14ac:dyDescent="0.3">
      <c r="A33" s="34"/>
      <c r="B33" s="5"/>
      <c r="C33" s="61" t="s">
        <v>283</v>
      </c>
      <c r="D33" s="298">
        <v>3465000</v>
      </c>
      <c r="E33" s="28"/>
      <c r="F33" s="15"/>
      <c r="G33" s="28">
        <f t="shared" si="0"/>
        <v>3465000</v>
      </c>
      <c r="H33" s="15"/>
      <c r="I33" s="28">
        <v>4042500</v>
      </c>
    </row>
    <row r="34" spans="1:9" x14ac:dyDescent="0.3">
      <c r="A34" s="34"/>
      <c r="B34" s="5"/>
      <c r="C34" s="61" t="s">
        <v>284</v>
      </c>
      <c r="D34" s="298"/>
      <c r="E34" s="28"/>
      <c r="F34" s="15"/>
      <c r="G34" s="28">
        <f t="shared" si="0"/>
        <v>0</v>
      </c>
      <c r="H34" s="15"/>
      <c r="I34" s="28">
        <v>2357500</v>
      </c>
    </row>
    <row r="35" spans="1:9" x14ac:dyDescent="0.3">
      <c r="A35" s="34"/>
      <c r="B35" s="5"/>
      <c r="C35" s="61" t="s">
        <v>285</v>
      </c>
      <c r="D35" s="298">
        <v>4987500</v>
      </c>
      <c r="E35" s="28"/>
      <c r="F35" s="15"/>
      <c r="G35" s="28">
        <f t="shared" si="0"/>
        <v>4987500</v>
      </c>
      <c r="H35" s="15"/>
      <c r="I35" s="28">
        <v>6982500</v>
      </c>
    </row>
    <row r="36" spans="1:9" x14ac:dyDescent="0.3">
      <c r="A36" s="34"/>
      <c r="B36" s="5"/>
      <c r="C36" s="61" t="s">
        <v>286</v>
      </c>
      <c r="D36" s="298">
        <f>1470000</f>
        <v>1470000</v>
      </c>
      <c r="E36" s="28"/>
      <c r="F36" s="15"/>
      <c r="G36" s="28">
        <f t="shared" si="0"/>
        <v>1470000</v>
      </c>
      <c r="H36" s="15"/>
      <c r="I36" s="28">
        <f>2310000</f>
        <v>2310000</v>
      </c>
    </row>
    <row r="37" spans="1:9" x14ac:dyDescent="0.3">
      <c r="A37" s="34"/>
      <c r="B37" s="5"/>
      <c r="C37" s="61" t="s">
        <v>287</v>
      </c>
      <c r="D37" s="298">
        <v>1200000</v>
      </c>
      <c r="E37" s="28"/>
      <c r="F37" s="15"/>
      <c r="G37" s="28">
        <f t="shared" si="0"/>
        <v>1200000</v>
      </c>
      <c r="H37" s="15"/>
      <c r="I37" s="28">
        <v>6000000</v>
      </c>
    </row>
    <row r="38" spans="1:9" x14ac:dyDescent="0.3">
      <c r="A38" s="34"/>
      <c r="B38" s="5"/>
      <c r="C38" s="61" t="s">
        <v>288</v>
      </c>
      <c r="D38" s="298">
        <v>3171875</v>
      </c>
      <c r="E38" s="28"/>
      <c r="F38" s="15"/>
      <c r="G38" s="28">
        <f t="shared" si="0"/>
        <v>3171875</v>
      </c>
      <c r="H38" s="15"/>
      <c r="I38" s="28">
        <v>4484375</v>
      </c>
    </row>
    <row r="39" spans="1:9" x14ac:dyDescent="0.3">
      <c r="A39" s="34"/>
      <c r="B39" s="5"/>
      <c r="C39" s="61" t="s">
        <v>289</v>
      </c>
      <c r="D39" s="298">
        <v>9000000</v>
      </c>
      <c r="E39" s="28"/>
      <c r="F39" s="15"/>
      <c r="G39" s="28">
        <f t="shared" si="0"/>
        <v>9000000</v>
      </c>
      <c r="H39" s="15"/>
      <c r="I39" s="28">
        <v>13500000</v>
      </c>
    </row>
    <row r="40" spans="1:9" x14ac:dyDescent="0.3">
      <c r="A40" s="34"/>
      <c r="B40" s="5"/>
      <c r="C40" s="61" t="s">
        <v>290</v>
      </c>
      <c r="D40" s="298">
        <v>2700000</v>
      </c>
      <c r="E40" s="28"/>
      <c r="F40" s="15"/>
      <c r="G40" s="28">
        <f t="shared" si="0"/>
        <v>2700000</v>
      </c>
      <c r="H40" s="15"/>
      <c r="I40" s="28">
        <v>5400000</v>
      </c>
    </row>
    <row r="41" spans="1:9" x14ac:dyDescent="0.3">
      <c r="A41" s="34"/>
      <c r="B41" s="5"/>
      <c r="C41" s="61" t="s">
        <v>291</v>
      </c>
      <c r="D41" s="298">
        <v>8400000</v>
      </c>
      <c r="E41" s="28"/>
      <c r="F41" s="15"/>
      <c r="G41" s="28">
        <f t="shared" si="0"/>
        <v>8400000</v>
      </c>
      <c r="H41" s="15"/>
      <c r="I41" s="28">
        <v>13200000</v>
      </c>
    </row>
    <row r="42" spans="1:9" x14ac:dyDescent="0.3">
      <c r="A42" s="34"/>
      <c r="B42" s="5"/>
      <c r="C42" s="61" t="s">
        <v>292</v>
      </c>
      <c r="D42" s="298">
        <v>12000000</v>
      </c>
      <c r="E42" s="28"/>
      <c r="F42" s="15"/>
      <c r="G42" s="28">
        <f t="shared" si="0"/>
        <v>12000000</v>
      </c>
      <c r="H42" s="15"/>
      <c r="I42" s="28">
        <v>16800000</v>
      </c>
    </row>
    <row r="43" spans="1:9" x14ac:dyDescent="0.3">
      <c r="A43" s="34"/>
      <c r="B43" s="5"/>
      <c r="C43" s="61" t="s">
        <v>293</v>
      </c>
      <c r="D43" s="298">
        <f>14861875</f>
        <v>14861875</v>
      </c>
      <c r="E43" s="28"/>
      <c r="F43" s="15"/>
      <c r="G43" s="28">
        <f t="shared" si="0"/>
        <v>14861875</v>
      </c>
      <c r="H43" s="15"/>
      <c r="I43" s="28">
        <v>19009375</v>
      </c>
    </row>
    <row r="44" spans="1:9" x14ac:dyDescent="0.3">
      <c r="A44" s="34"/>
      <c r="B44" s="5"/>
      <c r="C44" s="61" t="s">
        <v>294</v>
      </c>
      <c r="D44" s="298">
        <v>2500000</v>
      </c>
      <c r="E44" s="28"/>
      <c r="F44" s="15"/>
      <c r="G44" s="28">
        <f t="shared" si="0"/>
        <v>2500000</v>
      </c>
      <c r="H44" s="15"/>
      <c r="I44" s="28">
        <v>8500000</v>
      </c>
    </row>
    <row r="45" spans="1:9" x14ac:dyDescent="0.3">
      <c r="A45" s="34"/>
      <c r="B45" s="5"/>
      <c r="C45" s="61" t="s">
        <v>295</v>
      </c>
      <c r="D45" s="298">
        <v>8006250</v>
      </c>
      <c r="E45" s="28"/>
      <c r="F45" s="15"/>
      <c r="G45" s="28">
        <f t="shared" si="0"/>
        <v>8006250</v>
      </c>
      <c r="H45" s="15"/>
      <c r="I45" s="28">
        <v>9581250</v>
      </c>
    </row>
    <row r="46" spans="1:9" x14ac:dyDescent="0.3">
      <c r="A46" s="34"/>
      <c r="B46" s="5"/>
      <c r="C46" s="61" t="s">
        <v>299</v>
      </c>
      <c r="D46" s="298">
        <v>9765000</v>
      </c>
      <c r="E46" s="28"/>
      <c r="F46" s="15"/>
      <c r="G46" s="28">
        <f t="shared" si="0"/>
        <v>9765000</v>
      </c>
      <c r="H46" s="15"/>
      <c r="I46" s="28">
        <v>13545000</v>
      </c>
    </row>
    <row r="47" spans="1:9" x14ac:dyDescent="0.3">
      <c r="A47" s="34"/>
      <c r="B47" s="5"/>
      <c r="C47" s="61" t="s">
        <v>296</v>
      </c>
      <c r="D47" s="298">
        <v>16380000</v>
      </c>
      <c r="E47" s="28"/>
      <c r="F47" s="15"/>
      <c r="G47" s="28">
        <f t="shared" si="0"/>
        <v>16380000</v>
      </c>
      <c r="H47" s="15"/>
      <c r="I47" s="28">
        <v>19110000</v>
      </c>
    </row>
    <row r="48" spans="1:9" x14ac:dyDescent="0.3">
      <c r="A48" s="34"/>
      <c r="B48" s="5"/>
      <c r="C48" s="61" t="s">
        <v>297</v>
      </c>
      <c r="D48" s="298">
        <v>2625000</v>
      </c>
      <c r="E48" s="28"/>
      <c r="F48" s="15"/>
      <c r="G48" s="28">
        <f t="shared" si="0"/>
        <v>2625000</v>
      </c>
      <c r="H48" s="15"/>
      <c r="I48" s="28">
        <v>4175000</v>
      </c>
    </row>
    <row r="49" spans="1:11" x14ac:dyDescent="0.3">
      <c r="A49" s="34"/>
      <c r="B49" s="5"/>
      <c r="C49" s="61" t="s">
        <v>298</v>
      </c>
      <c r="D49" s="298">
        <v>19884375</v>
      </c>
      <c r="E49" s="28"/>
      <c r="F49" s="15"/>
      <c r="G49" s="28">
        <f t="shared" si="0"/>
        <v>19884375</v>
      </c>
      <c r="H49" s="15"/>
      <c r="I49" s="28">
        <v>25186875</v>
      </c>
    </row>
    <row r="50" spans="1:11" x14ac:dyDescent="0.3">
      <c r="A50" s="34"/>
      <c r="B50" s="5"/>
      <c r="C50" s="61" t="s">
        <v>311</v>
      </c>
      <c r="D50" s="298">
        <v>79170292</v>
      </c>
      <c r="E50" s="28"/>
      <c r="F50" s="15"/>
      <c r="G50" s="28">
        <f>+D50+E50-F50-107</f>
        <v>79170185</v>
      </c>
      <c r="H50" s="15"/>
      <c r="I50" s="28"/>
    </row>
    <row r="51" spans="1:11" x14ac:dyDescent="0.3">
      <c r="A51" s="34"/>
      <c r="B51" s="5"/>
      <c r="C51" s="61"/>
      <c r="D51" s="298"/>
      <c r="E51" s="28"/>
      <c r="F51" s="15"/>
      <c r="G51" s="28"/>
      <c r="H51" s="15"/>
      <c r="I51" s="28"/>
    </row>
    <row r="52" spans="1:11" x14ac:dyDescent="0.3">
      <c r="A52" s="34"/>
      <c r="B52" s="5"/>
      <c r="C52" s="61"/>
      <c r="D52" s="299">
        <f>SUM(D29:D51)</f>
        <v>249697283</v>
      </c>
      <c r="E52" s="28"/>
      <c r="F52" s="15"/>
      <c r="G52" s="280">
        <f>SUM(G29:G51)</f>
        <v>249697176</v>
      </c>
      <c r="H52" s="15"/>
      <c r="I52" s="280">
        <f>SUM(I29:I51)</f>
        <v>233796775</v>
      </c>
    </row>
    <row r="53" spans="1:11" x14ac:dyDescent="0.3">
      <c r="A53" s="34"/>
      <c r="B53" s="5" t="s">
        <v>183</v>
      </c>
      <c r="C53" s="61"/>
      <c r="D53" s="84">
        <f>D26+D52</f>
        <v>413508509</v>
      </c>
      <c r="E53" s="28"/>
      <c r="F53" s="15"/>
      <c r="G53" s="84">
        <f>G26+G52</f>
        <v>413508402</v>
      </c>
      <c r="H53" s="15"/>
      <c r="I53" s="84">
        <f>I26+I52</f>
        <v>367539776</v>
      </c>
    </row>
    <row r="54" spans="1:11" x14ac:dyDescent="0.3">
      <c r="A54" s="34"/>
      <c r="B54" s="5" t="s">
        <v>168</v>
      </c>
      <c r="C54" s="61" t="s">
        <v>168</v>
      </c>
      <c r="D54" s="13"/>
      <c r="E54" s="28"/>
      <c r="F54" s="37"/>
      <c r="G54" s="28" t="s">
        <v>168</v>
      </c>
      <c r="H54" s="15"/>
      <c r="I54" s="28"/>
    </row>
    <row r="55" spans="1:11" x14ac:dyDescent="0.3">
      <c r="A55" s="35" t="s">
        <v>32</v>
      </c>
      <c r="B55" s="5"/>
      <c r="C55" s="15"/>
      <c r="D55" s="28" t="s">
        <v>168</v>
      </c>
      <c r="E55" s="28"/>
      <c r="F55" s="37"/>
      <c r="G55" s="28"/>
      <c r="H55" s="15"/>
      <c r="I55" s="28" t="s">
        <v>168</v>
      </c>
    </row>
    <row r="56" spans="1:11" x14ac:dyDescent="0.3">
      <c r="A56" s="34"/>
      <c r="B56" s="5" t="s">
        <v>140</v>
      </c>
      <c r="C56" s="15"/>
      <c r="D56" s="28"/>
      <c r="E56" s="28"/>
      <c r="F56" s="37"/>
      <c r="G56" s="28"/>
      <c r="H56" s="15"/>
      <c r="I56" s="28"/>
    </row>
    <row r="57" spans="1:11" x14ac:dyDescent="0.3">
      <c r="A57" s="34"/>
      <c r="B57" s="5"/>
      <c r="C57" s="15" t="s">
        <v>180</v>
      </c>
      <c r="D57" s="28">
        <v>224200000</v>
      </c>
      <c r="E57" s="28"/>
      <c r="F57" s="15"/>
      <c r="G57" s="28">
        <f>+D57+E57-F57</f>
        <v>224200000</v>
      </c>
      <c r="H57" s="15"/>
      <c r="I57" s="28">
        <v>224200000</v>
      </c>
    </row>
    <row r="58" spans="1:11" x14ac:dyDescent="0.3">
      <c r="A58" s="34"/>
      <c r="B58" s="5"/>
      <c r="C58" s="62" t="s">
        <v>214</v>
      </c>
      <c r="D58" s="28">
        <v>20560849</v>
      </c>
      <c r="E58" s="28">
        <v>0</v>
      </c>
      <c r="F58" s="63"/>
      <c r="G58" s="28">
        <f t="shared" ref="G58" si="1">+D58+E58-F58</f>
        <v>20560849</v>
      </c>
      <c r="H58" s="15"/>
      <c r="I58" s="28">
        <v>20560849</v>
      </c>
    </row>
    <row r="59" spans="1:11" x14ac:dyDescent="0.3">
      <c r="A59" s="34"/>
      <c r="B59" s="5"/>
      <c r="C59" s="5"/>
      <c r="D59" s="22"/>
      <c r="E59" s="28"/>
      <c r="F59" s="37"/>
      <c r="G59" s="28"/>
      <c r="H59" s="15"/>
      <c r="I59" s="22"/>
    </row>
    <row r="60" spans="1:11" x14ac:dyDescent="0.3">
      <c r="A60" s="34"/>
      <c r="B60" s="5"/>
      <c r="C60" s="33" t="s">
        <v>115</v>
      </c>
      <c r="D60" s="36">
        <f>SUM(D57:D58)</f>
        <v>244760849</v>
      </c>
      <c r="E60" s="28"/>
      <c r="F60" s="37"/>
      <c r="G60" s="36">
        <f>SUM(G57:G58)</f>
        <v>244760849</v>
      </c>
      <c r="H60" s="15"/>
      <c r="I60" s="36">
        <f>SUM(I57:I58)</f>
        <v>244760849</v>
      </c>
    </row>
    <row r="61" spans="1:11" x14ac:dyDescent="0.3">
      <c r="A61" s="12"/>
      <c r="D61" s="13"/>
      <c r="E61" s="13"/>
      <c r="G61" s="23"/>
      <c r="I61" s="23"/>
    </row>
    <row r="62" spans="1:11" x14ac:dyDescent="0.3">
      <c r="A62" s="34"/>
      <c r="B62" s="5" t="s">
        <v>141</v>
      </c>
      <c r="C62" s="15"/>
      <c r="D62" s="28"/>
      <c r="E62" s="28"/>
      <c r="F62" s="15"/>
      <c r="G62" s="28"/>
      <c r="H62" s="15"/>
      <c r="I62" s="28"/>
    </row>
    <row r="63" spans="1:11" x14ac:dyDescent="0.3">
      <c r="A63" s="34"/>
      <c r="B63" s="5"/>
      <c r="C63" s="62" t="s">
        <v>215</v>
      </c>
      <c r="D63" s="28">
        <v>-198977500</v>
      </c>
      <c r="E63" s="74">
        <v>-11210000</v>
      </c>
      <c r="F63" s="63"/>
      <c r="G63" s="28">
        <f>+D63+E63+F63</f>
        <v>-210187500</v>
      </c>
      <c r="H63" s="15"/>
      <c r="I63" s="28">
        <v>-198977500</v>
      </c>
      <c r="K63" s="6"/>
    </row>
    <row r="64" spans="1:11" x14ac:dyDescent="0.3">
      <c r="A64" s="34"/>
      <c r="B64" s="5"/>
      <c r="C64" s="62" t="s">
        <v>214</v>
      </c>
      <c r="D64" s="28">
        <v>-5140212</v>
      </c>
      <c r="E64" s="65">
        <v>-5140212</v>
      </c>
      <c r="F64" s="63">
        <v>0</v>
      </c>
      <c r="G64" s="28">
        <f t="shared" ref="G64:G66" si="2">+D64+E64+F64</f>
        <v>-10280424</v>
      </c>
      <c r="H64" s="15"/>
      <c r="I64" s="28">
        <v>-5140212</v>
      </c>
      <c r="K64" s="6"/>
    </row>
    <row r="65" spans="1:13" x14ac:dyDescent="0.3">
      <c r="A65" s="34"/>
      <c r="B65" s="5"/>
      <c r="C65" s="62" t="s">
        <v>168</v>
      </c>
      <c r="D65" s="28"/>
      <c r="E65" s="28"/>
      <c r="F65" s="15">
        <v>0</v>
      </c>
      <c r="G65" s="28">
        <f>+D65+E65+F65</f>
        <v>0</v>
      </c>
      <c r="H65" s="15"/>
      <c r="I65" s="28"/>
      <c r="K65" s="6"/>
    </row>
    <row r="66" spans="1:13" x14ac:dyDescent="0.3">
      <c r="A66" s="34"/>
      <c r="B66" s="5"/>
      <c r="C66" s="5" t="s">
        <v>168</v>
      </c>
      <c r="D66" s="28"/>
      <c r="E66" s="28"/>
      <c r="F66" s="15"/>
      <c r="G66" s="28">
        <f t="shared" si="2"/>
        <v>0</v>
      </c>
      <c r="H66" s="15"/>
      <c r="I66" s="28"/>
      <c r="K66" s="6"/>
    </row>
    <row r="67" spans="1:13" x14ac:dyDescent="0.3">
      <c r="A67" s="34"/>
      <c r="B67" s="5"/>
      <c r="C67" s="33" t="s">
        <v>115</v>
      </c>
      <c r="D67" s="36">
        <f>SUM(D63:D66)</f>
        <v>-204117712</v>
      </c>
      <c r="E67" s="28" t="s">
        <v>168</v>
      </c>
      <c r="F67" s="15"/>
      <c r="G67" s="36">
        <f>SUM(G63:G66)</f>
        <v>-220467924</v>
      </c>
      <c r="H67" s="15"/>
      <c r="I67" s="36">
        <f>SUM(I63:I66)</f>
        <v>-204117712</v>
      </c>
      <c r="K67" s="3"/>
      <c r="L67" s="3"/>
      <c r="M67" s="3"/>
    </row>
    <row r="68" spans="1:13" x14ac:dyDescent="0.3">
      <c r="A68" s="34"/>
      <c r="B68" s="5"/>
      <c r="C68" s="33"/>
      <c r="D68" s="28"/>
      <c r="E68" s="28"/>
      <c r="F68" s="15"/>
      <c r="G68" s="28"/>
      <c r="H68" s="15"/>
      <c r="I68" s="28"/>
      <c r="L68" s="7">
        <f>D69-I69</f>
        <v>0</v>
      </c>
    </row>
    <row r="69" spans="1:13" x14ac:dyDescent="0.3">
      <c r="A69" s="34"/>
      <c r="B69" s="5" t="s">
        <v>144</v>
      </c>
      <c r="C69" s="33"/>
      <c r="D69" s="36">
        <f>+D60+D67</f>
        <v>40643137</v>
      </c>
      <c r="E69" s="15"/>
      <c r="F69" s="35"/>
      <c r="G69" s="36">
        <f>+G60+G67</f>
        <v>24292925</v>
      </c>
      <c r="H69" s="15"/>
      <c r="I69" s="36">
        <f>+I60+I67</f>
        <v>40643137</v>
      </c>
    </row>
    <row r="70" spans="1:13" x14ac:dyDescent="0.3">
      <c r="A70" s="34"/>
      <c r="B70" s="5" t="s">
        <v>168</v>
      </c>
      <c r="C70" s="33"/>
      <c r="D70" s="28" t="s">
        <v>168</v>
      </c>
      <c r="E70" s="15"/>
      <c r="F70" s="35"/>
      <c r="G70" s="28" t="s">
        <v>168</v>
      </c>
      <c r="H70" s="15"/>
      <c r="I70" s="28" t="s">
        <v>168</v>
      </c>
    </row>
    <row r="71" spans="1:13" x14ac:dyDescent="0.3">
      <c r="A71" s="34"/>
      <c r="B71" s="5"/>
      <c r="C71" s="15" t="s">
        <v>168</v>
      </c>
      <c r="D71" s="28">
        <v>0</v>
      </c>
      <c r="E71" s="15"/>
      <c r="F71" s="28"/>
      <c r="G71" s="28">
        <f>+D71+E71+F71</f>
        <v>0</v>
      </c>
      <c r="H71" s="15"/>
      <c r="I71" s="28">
        <v>0</v>
      </c>
    </row>
    <row r="72" spans="1:13" x14ac:dyDescent="0.3">
      <c r="A72" s="35"/>
      <c r="B72" s="5"/>
      <c r="C72" s="39" t="s">
        <v>17</v>
      </c>
      <c r="D72" s="66">
        <f>SUM(D53+D69)</f>
        <v>454151646</v>
      </c>
      <c r="E72" s="39"/>
      <c r="F72" s="77"/>
      <c r="G72" s="66">
        <f>SUM(G53+G69)</f>
        <v>437801327</v>
      </c>
      <c r="H72" s="39"/>
      <c r="I72" s="66">
        <f>SUM(I53+I69)</f>
        <v>408182913</v>
      </c>
      <c r="L72" s="28"/>
    </row>
    <row r="73" spans="1:13" x14ac:dyDescent="0.3">
      <c r="A73" s="11"/>
      <c r="B73" s="14"/>
      <c r="D73" s="32" t="s">
        <v>168</v>
      </c>
      <c r="F73" s="13"/>
      <c r="G73" s="32" t="s">
        <v>168</v>
      </c>
      <c r="I73" s="32" t="s">
        <v>168</v>
      </c>
      <c r="L73" s="28"/>
    </row>
    <row r="74" spans="1:13" x14ac:dyDescent="0.3">
      <c r="A74" s="34" t="s">
        <v>63</v>
      </c>
      <c r="B74" s="15"/>
      <c r="C74" s="15"/>
      <c r="D74" s="28"/>
      <c r="E74" s="15"/>
      <c r="F74" s="28"/>
      <c r="G74" s="28"/>
      <c r="H74" s="15"/>
      <c r="I74" s="28"/>
      <c r="L74" s="28"/>
    </row>
    <row r="75" spans="1:13" x14ac:dyDescent="0.3">
      <c r="A75" s="34" t="s">
        <v>64</v>
      </c>
      <c r="B75" s="15"/>
      <c r="C75" s="15"/>
      <c r="D75" s="28"/>
      <c r="E75" s="15"/>
      <c r="F75" s="28"/>
      <c r="G75" s="28"/>
      <c r="H75" s="15"/>
      <c r="I75" s="28"/>
      <c r="L75" s="28"/>
    </row>
    <row r="76" spans="1:13" x14ac:dyDescent="0.3">
      <c r="A76" s="34"/>
      <c r="B76" s="41" t="s">
        <v>210</v>
      </c>
      <c r="C76" s="61"/>
      <c r="D76" s="22" t="s">
        <v>168</v>
      </c>
      <c r="E76" s="15"/>
      <c r="F76" s="28"/>
      <c r="G76" s="28" t="s">
        <v>168</v>
      </c>
      <c r="H76" s="15"/>
      <c r="I76" s="22" t="s">
        <v>168</v>
      </c>
    </row>
    <row r="77" spans="1:13" x14ac:dyDescent="0.3">
      <c r="A77" s="34"/>
      <c r="B77" s="41"/>
      <c r="D77" s="13"/>
      <c r="E77" s="15"/>
      <c r="F77" s="28"/>
      <c r="G77" s="28" t="s">
        <v>168</v>
      </c>
      <c r="H77" s="15"/>
      <c r="I77" s="64"/>
    </row>
    <row r="78" spans="1:13" x14ac:dyDescent="0.3">
      <c r="A78" s="34"/>
      <c r="B78" s="41"/>
      <c r="C78" s="7" t="s">
        <v>309</v>
      </c>
      <c r="D78" s="36">
        <v>4212960</v>
      </c>
      <c r="E78" s="15"/>
      <c r="F78" s="28"/>
      <c r="G78" s="36">
        <f>+D78+F78-E78</f>
        <v>4212960</v>
      </c>
      <c r="H78" s="15"/>
      <c r="I78" s="36">
        <v>4212960</v>
      </c>
      <c r="J78" s="7" t="s">
        <v>185</v>
      </c>
    </row>
    <row r="79" spans="1:13" x14ac:dyDescent="0.3">
      <c r="A79" s="34"/>
      <c r="B79" s="41"/>
      <c r="C79" s="7" t="s">
        <v>310</v>
      </c>
      <c r="D79" s="64">
        <v>4585000</v>
      </c>
      <c r="E79" s="15"/>
      <c r="F79" s="28"/>
      <c r="G79" s="68">
        <v>4585000</v>
      </c>
      <c r="H79" s="15"/>
      <c r="I79" s="64"/>
    </row>
    <row r="80" spans="1:13" x14ac:dyDescent="0.3">
      <c r="A80" s="34"/>
      <c r="B80" s="41"/>
      <c r="D80" s="64"/>
      <c r="E80" s="15"/>
      <c r="F80" s="28"/>
      <c r="G80" s="28"/>
      <c r="H80" s="15"/>
      <c r="I80" s="64"/>
    </row>
    <row r="81" spans="1:21" x14ac:dyDescent="0.3">
      <c r="A81" s="34"/>
      <c r="B81" s="41"/>
      <c r="C81" s="33" t="s">
        <v>172</v>
      </c>
      <c r="D81" s="36">
        <f>SUM(D78:D79)</f>
        <v>8797960</v>
      </c>
      <c r="E81" s="15"/>
      <c r="F81" s="28"/>
      <c r="G81" s="36">
        <f>SUM(G78:G79)</f>
        <v>8797960</v>
      </c>
      <c r="H81" s="15"/>
      <c r="I81" s="36">
        <f>SUM(I78)</f>
        <v>4212960</v>
      </c>
      <c r="J81" s="7" t="s">
        <v>185</v>
      </c>
    </row>
    <row r="82" spans="1:21" x14ac:dyDescent="0.3">
      <c r="A82" s="34"/>
      <c r="B82" s="41"/>
      <c r="C82" s="61" t="s">
        <v>208</v>
      </c>
      <c r="D82" s="78">
        <f>D81</f>
        <v>8797960</v>
      </c>
      <c r="E82" s="15"/>
      <c r="F82" s="28"/>
      <c r="G82" s="67">
        <f>G81</f>
        <v>8797960</v>
      </c>
      <c r="H82" s="15"/>
      <c r="I82" s="67">
        <f>I81</f>
        <v>4212960</v>
      </c>
      <c r="O82" s="6"/>
      <c r="P82" s="6"/>
      <c r="Q82" s="6"/>
      <c r="R82" s="6"/>
      <c r="S82" s="6"/>
      <c r="T82" s="6"/>
      <c r="U82" s="6"/>
    </row>
    <row r="83" spans="1:21" x14ac:dyDescent="0.3">
      <c r="A83" s="34"/>
      <c r="B83" s="41"/>
      <c r="C83" s="61"/>
      <c r="D83" s="78"/>
      <c r="E83" s="15"/>
      <c r="F83" s="28"/>
      <c r="G83" s="28"/>
      <c r="H83" s="15"/>
      <c r="I83" s="78"/>
      <c r="O83" s="6"/>
      <c r="P83" s="6"/>
      <c r="Q83" s="6"/>
      <c r="R83" s="6"/>
      <c r="S83" s="6"/>
      <c r="T83" s="6"/>
      <c r="U83" s="6"/>
    </row>
    <row r="84" spans="1:21" x14ac:dyDescent="0.3">
      <c r="A84" s="34"/>
      <c r="B84" s="41" t="s">
        <v>65</v>
      </c>
      <c r="C84" s="33"/>
      <c r="D84" s="28"/>
      <c r="E84" s="15"/>
      <c r="F84" s="28"/>
      <c r="G84" s="28"/>
      <c r="H84" s="15"/>
      <c r="I84" s="28"/>
    </row>
    <row r="85" spans="1:21" x14ac:dyDescent="0.3">
      <c r="A85" s="34"/>
      <c r="B85" s="41"/>
      <c r="C85" s="61" t="s">
        <v>66</v>
      </c>
      <c r="D85" s="28">
        <v>30000000</v>
      </c>
      <c r="E85" s="15"/>
      <c r="F85" s="28"/>
      <c r="G85" s="28">
        <f>+D85+F85-E85</f>
        <v>30000000</v>
      </c>
      <c r="H85" s="15"/>
      <c r="I85" s="28">
        <v>30000000</v>
      </c>
    </row>
    <row r="86" spans="1:21" x14ac:dyDescent="0.3">
      <c r="A86" s="34"/>
      <c r="B86" s="41"/>
      <c r="C86" s="61" t="s">
        <v>94</v>
      </c>
      <c r="D86" s="28">
        <f>325934555+48035397</f>
        <v>373969952</v>
      </c>
      <c r="E86" s="15"/>
      <c r="F86" s="28"/>
      <c r="G86" s="28">
        <f>+D86+F86-E86</f>
        <v>373969952</v>
      </c>
      <c r="H86" s="15"/>
      <c r="I86" s="28">
        <v>325934555</v>
      </c>
    </row>
    <row r="87" spans="1:21" x14ac:dyDescent="0.3">
      <c r="A87" s="34"/>
      <c r="B87" s="41"/>
      <c r="C87" s="61" t="s">
        <v>216</v>
      </c>
      <c r="D87" s="28">
        <f>D148</f>
        <v>41383734</v>
      </c>
      <c r="E87" s="15"/>
      <c r="F87" s="28"/>
      <c r="G87" s="28">
        <f>G148</f>
        <v>25033415</v>
      </c>
      <c r="H87" s="15"/>
      <c r="I87" s="28">
        <f>I148</f>
        <v>48035397</v>
      </c>
    </row>
    <row r="88" spans="1:21" x14ac:dyDescent="0.3">
      <c r="A88" s="34"/>
      <c r="B88" s="41"/>
      <c r="C88" s="61"/>
      <c r="D88" s="66">
        <f>SUM(D85:D87)</f>
        <v>445353686</v>
      </c>
      <c r="E88" s="15"/>
      <c r="F88" s="28"/>
      <c r="G88" s="66">
        <f>SUM(G85:G87)</f>
        <v>429003367</v>
      </c>
      <c r="H88" s="15"/>
      <c r="I88" s="66">
        <f>SUM(I85:I87)</f>
        <v>403969952</v>
      </c>
    </row>
    <row r="89" spans="1:21" x14ac:dyDescent="0.3">
      <c r="A89" s="34"/>
      <c r="B89" s="38"/>
      <c r="C89" s="15"/>
      <c r="D89" s="28"/>
      <c r="E89" s="15"/>
      <c r="F89" s="28"/>
      <c r="G89" s="28"/>
      <c r="H89" s="15"/>
      <c r="I89" s="28"/>
    </row>
    <row r="90" spans="1:21" ht="17.25" thickBot="1" x14ac:dyDescent="0.35">
      <c r="A90" s="35"/>
      <c r="B90" s="15"/>
      <c r="C90" s="39" t="s">
        <v>67</v>
      </c>
      <c r="D90" s="40">
        <f>SUM(D82+D88)</f>
        <v>454151646</v>
      </c>
      <c r="E90" s="15"/>
      <c r="F90" s="28"/>
      <c r="G90" s="40">
        <f>SUM(G82+G88)</f>
        <v>437801327</v>
      </c>
      <c r="H90" s="15"/>
      <c r="I90" s="40">
        <f>SUM(I82+I88)+1</f>
        <v>408182913</v>
      </c>
    </row>
    <row r="91" spans="1:21" x14ac:dyDescent="0.3">
      <c r="A91" s="11"/>
      <c r="D91" s="29">
        <f>+D90-D72</f>
        <v>0</v>
      </c>
      <c r="E91" s="30"/>
      <c r="F91" s="29"/>
      <c r="G91" s="29">
        <f>+G90-G72</f>
        <v>0</v>
      </c>
      <c r="H91" s="30"/>
      <c r="I91" s="29">
        <f>+I90-I72</f>
        <v>0</v>
      </c>
      <c r="J91" s="7" t="s">
        <v>174</v>
      </c>
    </row>
    <row r="92" spans="1:21" ht="20.25" x14ac:dyDescent="0.3">
      <c r="A92" s="48" t="s">
        <v>142</v>
      </c>
      <c r="D92" s="13"/>
      <c r="F92" s="13"/>
      <c r="G92" s="13"/>
      <c r="I92" s="13"/>
    </row>
    <row r="93" spans="1:21" x14ac:dyDescent="0.3">
      <c r="A93" s="305" t="s">
        <v>244</v>
      </c>
      <c r="B93" s="15"/>
      <c r="C93" s="15"/>
      <c r="D93" s="28"/>
      <c r="E93" s="15"/>
      <c r="F93" s="28"/>
      <c r="G93" s="28"/>
      <c r="H93" s="15"/>
      <c r="I93" s="28"/>
    </row>
    <row r="94" spans="1:21" x14ac:dyDescent="0.3">
      <c r="A94" s="305"/>
      <c r="B94" s="15"/>
      <c r="C94" s="15" t="s">
        <v>303</v>
      </c>
      <c r="D94" s="28">
        <v>4518529</v>
      </c>
      <c r="E94" s="15"/>
      <c r="F94" s="28"/>
      <c r="G94" s="28">
        <f t="shared" ref="G94:G98" si="3">+D94+F94-E94</f>
        <v>4518529</v>
      </c>
      <c r="H94" s="15"/>
      <c r="I94" s="28">
        <v>4877445</v>
      </c>
    </row>
    <row r="95" spans="1:21" x14ac:dyDescent="0.3">
      <c r="A95" s="305"/>
      <c r="B95" s="15"/>
      <c r="C95" s="15" t="s">
        <v>304</v>
      </c>
      <c r="D95" s="28">
        <v>50988939</v>
      </c>
      <c r="E95" s="15"/>
      <c r="F95" s="28"/>
      <c r="G95" s="28">
        <f t="shared" si="3"/>
        <v>50988939</v>
      </c>
      <c r="H95" s="15"/>
      <c r="I95" s="28">
        <v>134946801</v>
      </c>
    </row>
    <row r="96" spans="1:21" x14ac:dyDescent="0.3">
      <c r="A96" s="305"/>
      <c r="B96" s="15"/>
      <c r="C96" s="15" t="s">
        <v>305</v>
      </c>
      <c r="D96" s="28">
        <v>222000000</v>
      </c>
      <c r="E96" s="28"/>
      <c r="F96" s="15"/>
      <c r="G96" s="28">
        <f t="shared" si="3"/>
        <v>222000000</v>
      </c>
      <c r="H96" s="15"/>
      <c r="I96" s="28">
        <v>112500000</v>
      </c>
    </row>
    <row r="97" spans="1:13" x14ac:dyDescent="0.3">
      <c r="A97" s="305"/>
      <c r="B97" s="15"/>
      <c r="C97" s="15" t="s">
        <v>306</v>
      </c>
      <c r="D97" s="28">
        <v>14303000</v>
      </c>
      <c r="E97" s="15"/>
      <c r="F97" s="28"/>
      <c r="G97" s="28">
        <f t="shared" si="3"/>
        <v>14303000</v>
      </c>
      <c r="H97" s="15"/>
      <c r="I97" s="28">
        <v>8550000</v>
      </c>
    </row>
    <row r="98" spans="1:13" x14ac:dyDescent="0.3">
      <c r="A98" s="305"/>
      <c r="B98" s="15"/>
      <c r="C98" s="15" t="s">
        <v>168</v>
      </c>
      <c r="D98" s="28"/>
      <c r="E98" s="15"/>
      <c r="F98" s="28"/>
      <c r="G98" s="28">
        <f t="shared" si="3"/>
        <v>0</v>
      </c>
      <c r="H98" s="15"/>
      <c r="I98" s="28"/>
    </row>
    <row r="99" spans="1:13" x14ac:dyDescent="0.3">
      <c r="A99" s="34"/>
      <c r="B99" s="5" t="s">
        <v>168</v>
      </c>
      <c r="C99" s="69"/>
      <c r="D99" s="36">
        <f>SUM(D94:D98)</f>
        <v>291810468</v>
      </c>
      <c r="E99" s="15"/>
      <c r="F99" s="28"/>
      <c r="G99" s="36">
        <f>SUM(G94:G98)</f>
        <v>291810468</v>
      </c>
      <c r="H99" s="15"/>
      <c r="I99" s="36">
        <f>SUM(I94:I98)</f>
        <v>260874246</v>
      </c>
    </row>
    <row r="100" spans="1:13" ht="16.5" hidden="1" customHeight="1" x14ac:dyDescent="0.3">
      <c r="A100" s="34"/>
      <c r="B100" s="5"/>
      <c r="C100" s="69"/>
      <c r="D100" s="22"/>
      <c r="E100" s="15"/>
      <c r="F100" s="28"/>
      <c r="G100" s="28"/>
      <c r="H100" s="15"/>
      <c r="I100" s="22"/>
    </row>
    <row r="101" spans="1:13" x14ac:dyDescent="0.3">
      <c r="A101" s="34" t="s">
        <v>217</v>
      </c>
      <c r="B101" s="5"/>
      <c r="C101" s="69"/>
      <c r="D101" s="22"/>
      <c r="E101" s="15"/>
      <c r="F101" s="28"/>
      <c r="G101" s="28"/>
      <c r="H101" s="15"/>
      <c r="I101" s="22"/>
      <c r="M101" s="79"/>
    </row>
    <row r="102" spans="1:13" x14ac:dyDescent="0.3">
      <c r="A102" s="34"/>
      <c r="B102" s="5"/>
      <c r="C102" s="69"/>
      <c r="D102" s="22"/>
      <c r="E102" s="15"/>
      <c r="F102" s="28"/>
      <c r="G102" s="28"/>
      <c r="H102" s="15"/>
      <c r="I102" s="22"/>
      <c r="M102" s="79"/>
    </row>
    <row r="103" spans="1:13" x14ac:dyDescent="0.3">
      <c r="A103" s="34"/>
      <c r="B103" s="5"/>
      <c r="C103" s="15" t="s">
        <v>245</v>
      </c>
      <c r="D103" s="22">
        <v>0</v>
      </c>
      <c r="E103" s="15"/>
      <c r="F103" s="28"/>
      <c r="G103" s="28">
        <f t="shared" ref="G103:G105" si="4">+D103+F103-E103</f>
        <v>0</v>
      </c>
      <c r="H103" s="15"/>
      <c r="I103" s="22">
        <v>0</v>
      </c>
    </row>
    <row r="104" spans="1:13" x14ac:dyDescent="0.3">
      <c r="A104" s="34"/>
      <c r="B104" s="5"/>
      <c r="C104" s="15" t="s">
        <v>246</v>
      </c>
      <c r="D104" s="22">
        <v>0</v>
      </c>
      <c r="E104" s="15"/>
      <c r="F104" s="28"/>
      <c r="G104" s="28">
        <f t="shared" si="4"/>
        <v>0</v>
      </c>
      <c r="H104" s="15"/>
      <c r="I104" s="22">
        <v>0</v>
      </c>
    </row>
    <row r="105" spans="1:13" x14ac:dyDescent="0.3">
      <c r="A105" s="34"/>
      <c r="B105" s="5"/>
      <c r="C105" s="15" t="s">
        <v>247</v>
      </c>
      <c r="D105" s="22">
        <v>0</v>
      </c>
      <c r="E105" s="15"/>
      <c r="F105" s="28"/>
      <c r="G105" s="28">
        <f t="shared" si="4"/>
        <v>0</v>
      </c>
      <c r="H105" s="15"/>
      <c r="I105" s="22">
        <v>0</v>
      </c>
    </row>
    <row r="106" spans="1:13" x14ac:dyDescent="0.3">
      <c r="A106" s="34"/>
      <c r="B106" s="5"/>
      <c r="C106" s="69"/>
      <c r="D106" s="80"/>
      <c r="E106" s="15"/>
      <c r="F106" s="28"/>
      <c r="G106" s="28"/>
      <c r="H106" s="15"/>
      <c r="I106" s="80"/>
      <c r="M106" s="70"/>
    </row>
    <row r="107" spans="1:13" x14ac:dyDescent="0.3">
      <c r="A107" s="34"/>
      <c r="B107" s="15"/>
      <c r="C107" s="38" t="s">
        <v>218</v>
      </c>
      <c r="D107" s="36">
        <f>SUM(D103:D105)</f>
        <v>0</v>
      </c>
      <c r="E107" s="15"/>
      <c r="F107" s="28"/>
      <c r="G107" s="36">
        <f>SUM(D103:D105)</f>
        <v>0</v>
      </c>
      <c r="H107" s="15"/>
      <c r="I107" s="36">
        <f>SUM(I103:I105)</f>
        <v>0</v>
      </c>
    </row>
    <row r="108" spans="1:13" x14ac:dyDescent="0.3">
      <c r="A108" s="34"/>
      <c r="B108" s="15"/>
      <c r="C108" s="38" t="s">
        <v>225</v>
      </c>
      <c r="D108" s="28">
        <f>SUM(D99-G107)</f>
        <v>291810468</v>
      </c>
      <c r="E108" s="15"/>
      <c r="F108" s="28"/>
      <c r="G108" s="28">
        <f>SUM(G99-107)</f>
        <v>291810361</v>
      </c>
      <c r="H108" s="15"/>
      <c r="I108" s="28">
        <f>SUM(I99-107)</f>
        <v>260874139</v>
      </c>
    </row>
    <row r="109" spans="1:13" x14ac:dyDescent="0.3">
      <c r="A109" s="34"/>
      <c r="B109" s="15"/>
      <c r="C109" s="15"/>
      <c r="D109" s="28"/>
      <c r="E109" s="15"/>
      <c r="F109" s="28"/>
      <c r="G109" s="28"/>
      <c r="H109" s="15"/>
      <c r="I109" s="28"/>
    </row>
    <row r="110" spans="1:13" x14ac:dyDescent="0.3">
      <c r="A110" s="306" t="s">
        <v>219</v>
      </c>
      <c r="B110" s="15"/>
      <c r="C110" s="15"/>
      <c r="D110" s="43"/>
      <c r="E110" s="15"/>
      <c r="F110" s="28"/>
      <c r="G110" s="28"/>
      <c r="H110" s="15"/>
      <c r="I110" s="43"/>
    </row>
    <row r="111" spans="1:13" x14ac:dyDescent="0.3">
      <c r="A111" s="34"/>
      <c r="B111" s="15"/>
      <c r="C111" s="69" t="s">
        <v>248</v>
      </c>
      <c r="D111" s="22">
        <v>207945622</v>
      </c>
      <c r="E111" s="15"/>
      <c r="F111" s="28"/>
      <c r="G111" s="28">
        <f t="shared" ref="G111:G124" si="5">+D111+F111-E111</f>
        <v>207945622</v>
      </c>
      <c r="H111" s="15"/>
      <c r="I111" s="80">
        <v>173288018</v>
      </c>
      <c r="K111" s="301"/>
    </row>
    <row r="112" spans="1:13" ht="20.25" customHeight="1" x14ac:dyDescent="0.3">
      <c r="A112" s="34"/>
      <c r="B112" s="5"/>
      <c r="C112" s="69" t="s">
        <v>249</v>
      </c>
      <c r="D112" s="22">
        <v>11658391</v>
      </c>
      <c r="E112" s="15"/>
      <c r="F112" s="28"/>
      <c r="G112" s="28">
        <f t="shared" si="5"/>
        <v>11658391</v>
      </c>
      <c r="H112" s="15"/>
      <c r="I112" s="82">
        <v>5562301</v>
      </c>
      <c r="K112" s="302"/>
    </row>
    <row r="113" spans="1:15" x14ac:dyDescent="0.3">
      <c r="A113" s="34"/>
      <c r="B113" s="5"/>
      <c r="C113" s="69" t="s">
        <v>250</v>
      </c>
      <c r="D113" s="22">
        <v>7196494</v>
      </c>
      <c r="E113" s="71"/>
      <c r="F113" s="28"/>
      <c r="G113" s="28">
        <f t="shared" si="5"/>
        <v>7196494</v>
      </c>
      <c r="H113" s="15"/>
      <c r="I113" s="28">
        <v>3433498</v>
      </c>
      <c r="K113" s="15"/>
    </row>
    <row r="114" spans="1:15" ht="18.75" customHeight="1" x14ac:dyDescent="0.3">
      <c r="A114" s="34"/>
      <c r="B114" s="5"/>
      <c r="C114" s="69" t="s">
        <v>251</v>
      </c>
      <c r="D114" s="80">
        <v>44613124</v>
      </c>
      <c r="E114" s="71"/>
      <c r="F114" s="28"/>
      <c r="G114" s="28">
        <f t="shared" si="5"/>
        <v>44613124</v>
      </c>
      <c r="H114" s="15"/>
      <c r="I114" s="28">
        <v>20348294</v>
      </c>
      <c r="K114" s="15"/>
    </row>
    <row r="115" spans="1:15" x14ac:dyDescent="0.3">
      <c r="A115" s="34"/>
      <c r="B115" s="5"/>
      <c r="C115" s="69" t="s">
        <v>252</v>
      </c>
      <c r="D115" s="80">
        <v>16797590</v>
      </c>
      <c r="E115" s="15"/>
      <c r="F115" s="28"/>
      <c r="G115" s="28">
        <f t="shared" si="5"/>
        <v>16797590</v>
      </c>
      <c r="H115" s="15"/>
      <c r="I115" s="28">
        <v>8014249</v>
      </c>
      <c r="K115" s="15"/>
    </row>
    <row r="116" spans="1:15" x14ac:dyDescent="0.3">
      <c r="A116" s="34"/>
      <c r="B116" s="5"/>
      <c r="C116" s="69" t="s">
        <v>253</v>
      </c>
      <c r="D116" s="80">
        <v>24164443</v>
      </c>
      <c r="E116" s="70"/>
      <c r="F116" s="43"/>
      <c r="G116" s="28">
        <f>+D116+F116-E116</f>
        <v>24164443</v>
      </c>
      <c r="H116" s="15"/>
      <c r="I116" s="43">
        <v>16135334</v>
      </c>
      <c r="K116" s="44"/>
    </row>
    <row r="117" spans="1:15" x14ac:dyDescent="0.3">
      <c r="A117" s="34"/>
      <c r="B117" s="5"/>
      <c r="C117" s="69" t="s">
        <v>254</v>
      </c>
      <c r="D117" s="80">
        <v>7924695</v>
      </c>
      <c r="E117" s="15"/>
      <c r="F117" s="28"/>
      <c r="G117" s="37">
        <f t="shared" si="5"/>
        <v>7924695</v>
      </c>
      <c r="H117" s="15"/>
      <c r="I117" s="43">
        <v>3780928</v>
      </c>
      <c r="K117" s="44"/>
    </row>
    <row r="118" spans="1:15" x14ac:dyDescent="0.3">
      <c r="A118" s="34"/>
      <c r="B118" s="5"/>
      <c r="C118" s="69" t="s">
        <v>255</v>
      </c>
      <c r="D118" s="80">
        <v>9871906</v>
      </c>
      <c r="E118" s="15"/>
      <c r="F118" s="28"/>
      <c r="G118" s="37">
        <f t="shared" si="5"/>
        <v>9871906</v>
      </c>
      <c r="H118" s="15"/>
      <c r="I118" s="43">
        <v>4709956</v>
      </c>
      <c r="K118" s="44"/>
    </row>
    <row r="119" spans="1:15" x14ac:dyDescent="0.3">
      <c r="A119" s="34"/>
      <c r="B119" s="5"/>
      <c r="C119" s="69" t="s">
        <v>256</v>
      </c>
      <c r="D119" s="298">
        <v>11856452</v>
      </c>
      <c r="E119" s="15"/>
      <c r="F119" s="28"/>
      <c r="G119" s="37">
        <f t="shared" si="5"/>
        <v>11856452</v>
      </c>
      <c r="H119" s="15"/>
      <c r="I119" s="43">
        <v>11856452</v>
      </c>
      <c r="K119" s="44"/>
    </row>
    <row r="120" spans="1:15" x14ac:dyDescent="0.3">
      <c r="A120" s="34"/>
      <c r="B120" s="5"/>
      <c r="C120" s="69" t="s">
        <v>313</v>
      </c>
      <c r="D120" s="298">
        <v>4585000</v>
      </c>
      <c r="E120" s="15"/>
      <c r="F120" s="28"/>
      <c r="G120" s="37">
        <f t="shared" si="5"/>
        <v>4585000</v>
      </c>
      <c r="H120" s="15"/>
      <c r="I120" s="43">
        <v>4212960</v>
      </c>
      <c r="K120" s="44"/>
    </row>
    <row r="121" spans="1:15" x14ac:dyDescent="0.3">
      <c r="A121" s="34"/>
      <c r="B121" s="5"/>
      <c r="C121" s="69" t="s">
        <v>220</v>
      </c>
      <c r="D121" s="80">
        <v>0</v>
      </c>
      <c r="E121" s="15"/>
      <c r="F121" s="28">
        <v>16350212</v>
      </c>
      <c r="G121" s="37">
        <f>+D121+F121-E121</f>
        <v>16350212</v>
      </c>
      <c r="H121" s="15"/>
      <c r="I121" s="80">
        <v>16350212</v>
      </c>
      <c r="K121" s="301"/>
    </row>
    <row r="122" spans="1:15" x14ac:dyDescent="0.3">
      <c r="A122" s="34"/>
      <c r="B122" s="5"/>
      <c r="C122" s="295" t="s">
        <v>257</v>
      </c>
      <c r="D122" s="80"/>
      <c r="E122" s="15"/>
      <c r="F122" s="28"/>
      <c r="G122" s="37">
        <f t="shared" si="5"/>
        <v>0</v>
      </c>
      <c r="H122" s="15"/>
      <c r="I122" s="80"/>
      <c r="K122" s="301"/>
    </row>
    <row r="123" spans="1:15" x14ac:dyDescent="0.3">
      <c r="A123" s="34"/>
      <c r="B123" s="5"/>
      <c r="C123" s="69" t="s">
        <v>260</v>
      </c>
      <c r="D123" s="80">
        <v>15687290</v>
      </c>
      <c r="E123" s="15"/>
      <c r="F123" s="28"/>
      <c r="G123" s="37">
        <f t="shared" si="5"/>
        <v>15687290</v>
      </c>
      <c r="H123" s="15"/>
      <c r="I123" s="80">
        <v>13370861</v>
      </c>
      <c r="K123" s="301"/>
    </row>
    <row r="124" spans="1:15" x14ac:dyDescent="0.3">
      <c r="A124" s="34"/>
      <c r="B124" s="5"/>
      <c r="C124" s="69" t="s">
        <v>258</v>
      </c>
      <c r="D124" s="80">
        <v>41148581</v>
      </c>
      <c r="E124" s="15"/>
      <c r="F124" s="28"/>
      <c r="G124" s="37">
        <f t="shared" si="5"/>
        <v>41148581</v>
      </c>
      <c r="H124" s="15"/>
      <c r="I124" s="80">
        <v>38716563</v>
      </c>
      <c r="K124" s="301"/>
    </row>
    <row r="125" spans="1:15" x14ac:dyDescent="0.3">
      <c r="A125" s="34"/>
      <c r="B125" s="5"/>
      <c r="C125" s="69" t="s">
        <v>259</v>
      </c>
      <c r="D125" s="80">
        <v>22345676</v>
      </c>
      <c r="E125" s="15"/>
      <c r="F125" s="28"/>
      <c r="G125" s="37">
        <f>+D125+F125-E125</f>
        <v>22345676</v>
      </c>
      <c r="H125" s="15"/>
      <c r="I125" s="80">
        <v>19964939</v>
      </c>
      <c r="K125" s="301"/>
    </row>
    <row r="126" spans="1:15" x14ac:dyDescent="0.3">
      <c r="A126" s="34"/>
      <c r="B126" s="5"/>
      <c r="C126" s="69"/>
      <c r="D126" s="80"/>
      <c r="E126" s="15"/>
      <c r="F126" s="28"/>
      <c r="G126" s="37"/>
      <c r="H126" s="15"/>
      <c r="I126" s="80"/>
      <c r="K126" s="6"/>
      <c r="L126" s="6"/>
    </row>
    <row r="127" spans="1:15" x14ac:dyDescent="0.3">
      <c r="A127" s="34"/>
      <c r="B127" s="5"/>
      <c r="C127" s="69" t="s">
        <v>168</v>
      </c>
      <c r="D127" s="80"/>
      <c r="E127" s="15"/>
      <c r="F127" s="28"/>
      <c r="G127" s="37"/>
      <c r="H127" s="15"/>
      <c r="I127" s="81"/>
    </row>
    <row r="128" spans="1:15" x14ac:dyDescent="0.3">
      <c r="A128" s="305" t="s">
        <v>168</v>
      </c>
      <c r="B128" s="15"/>
      <c r="C128" s="15"/>
      <c r="D128" s="300">
        <f>SUM(D111:D125)</f>
        <v>425795264</v>
      </c>
      <c r="E128" s="15"/>
      <c r="F128" s="28"/>
      <c r="G128" s="83">
        <f>SUM(G111:G125)</f>
        <v>442145476</v>
      </c>
      <c r="H128" s="15"/>
      <c r="I128" s="83">
        <f>SUM(I111:I125)</f>
        <v>339744565</v>
      </c>
      <c r="O128" s="7">
        <f>SUM(I128-M128)</f>
        <v>339744565</v>
      </c>
    </row>
    <row r="129" spans="1:9" x14ac:dyDescent="0.3">
      <c r="A129" s="305" t="s">
        <v>91</v>
      </c>
      <c r="B129" s="15"/>
      <c r="C129" s="15"/>
      <c r="D129" s="36">
        <f>SUM(D108-D128)</f>
        <v>-133984796</v>
      </c>
      <c r="E129" s="15"/>
      <c r="F129" s="28"/>
      <c r="G129" s="36">
        <f>SUM(G108-G128)</f>
        <v>-150335115</v>
      </c>
      <c r="H129" s="15"/>
      <c r="I129" s="36">
        <f>SUM(I108-I128)</f>
        <v>-78870426</v>
      </c>
    </row>
    <row r="130" spans="1:9" x14ac:dyDescent="0.3">
      <c r="A130" s="34"/>
      <c r="B130" s="42"/>
      <c r="C130" s="15"/>
      <c r="D130" s="28"/>
      <c r="E130" s="15"/>
      <c r="F130" s="28"/>
      <c r="G130" s="28"/>
      <c r="H130" s="15"/>
      <c r="I130" s="28"/>
    </row>
    <row r="131" spans="1:9" x14ac:dyDescent="0.3">
      <c r="A131" s="34" t="s">
        <v>87</v>
      </c>
      <c r="B131" s="45"/>
      <c r="C131" s="15"/>
      <c r="D131" s="28"/>
      <c r="E131" s="15"/>
      <c r="F131" s="28"/>
      <c r="G131" s="28"/>
      <c r="H131" s="15"/>
      <c r="I131" s="28"/>
    </row>
    <row r="132" spans="1:9" x14ac:dyDescent="0.3">
      <c r="A132" s="34"/>
      <c r="B132" s="18" t="s">
        <v>33</v>
      </c>
      <c r="C132" s="15"/>
      <c r="D132" s="28"/>
      <c r="E132" s="15"/>
      <c r="F132" s="28"/>
      <c r="G132" s="28"/>
      <c r="H132" s="15"/>
      <c r="I132" s="28"/>
    </row>
    <row r="133" spans="1:9" x14ac:dyDescent="0.3">
      <c r="A133" s="34"/>
      <c r="B133" s="18"/>
      <c r="C133" s="60" t="s">
        <v>221</v>
      </c>
      <c r="D133" s="80">
        <v>1328229</v>
      </c>
      <c r="E133" s="15"/>
      <c r="F133" s="28"/>
      <c r="G133" s="28">
        <f>+D133+F133-E133</f>
        <v>1328229</v>
      </c>
      <c r="H133" s="15"/>
      <c r="I133" s="28">
        <v>1232817</v>
      </c>
    </row>
    <row r="134" spans="1:9" x14ac:dyDescent="0.3">
      <c r="A134" s="34"/>
      <c r="B134" s="18"/>
      <c r="C134" s="60" t="s">
        <v>315</v>
      </c>
      <c r="D134" s="80">
        <v>175368560</v>
      </c>
      <c r="E134" s="15"/>
      <c r="F134" s="28"/>
      <c r="G134" s="28">
        <f>+D134+F134-E134</f>
        <v>175368560</v>
      </c>
      <c r="H134" s="15"/>
      <c r="I134" s="28">
        <v>127254619</v>
      </c>
    </row>
    <row r="135" spans="1:9" x14ac:dyDescent="0.3">
      <c r="A135" s="34"/>
      <c r="B135" s="18"/>
      <c r="C135" s="44" t="s">
        <v>115</v>
      </c>
      <c r="D135" s="36">
        <f>SUM(D133:D134)</f>
        <v>176696789</v>
      </c>
      <c r="E135" s="15"/>
      <c r="F135" s="28"/>
      <c r="G135" s="36">
        <f>SUM(G133:G134)</f>
        <v>176696789</v>
      </c>
      <c r="H135" s="15"/>
      <c r="I135" s="36">
        <f>SUM(I133:I134)</f>
        <v>128487436</v>
      </c>
    </row>
    <row r="136" spans="1:9" x14ac:dyDescent="0.3">
      <c r="A136" s="34"/>
      <c r="B136" s="18" t="s">
        <v>34</v>
      </c>
      <c r="C136" s="15"/>
      <c r="D136" s="28"/>
      <c r="E136" s="15"/>
      <c r="F136" s="28"/>
      <c r="G136" s="28"/>
      <c r="H136" s="15"/>
      <c r="I136" s="28"/>
    </row>
    <row r="137" spans="1:9" x14ac:dyDescent="0.3">
      <c r="A137" s="34"/>
      <c r="B137" s="15"/>
      <c r="C137" s="5" t="s">
        <v>222</v>
      </c>
      <c r="D137" s="22">
        <v>1051490</v>
      </c>
      <c r="E137" s="15"/>
      <c r="F137" s="28"/>
      <c r="G137" s="28">
        <f>+D137+E137-F137</f>
        <v>1051490</v>
      </c>
      <c r="H137" s="15"/>
      <c r="I137" s="22">
        <v>1340000</v>
      </c>
    </row>
    <row r="138" spans="1:9" x14ac:dyDescent="0.3">
      <c r="A138" s="34"/>
      <c r="B138" s="15"/>
      <c r="C138" s="5" t="s">
        <v>223</v>
      </c>
      <c r="D138" s="22">
        <v>276769</v>
      </c>
      <c r="E138" s="15"/>
      <c r="F138" s="28"/>
      <c r="G138" s="28">
        <f>+D138+E138-F138</f>
        <v>276769</v>
      </c>
      <c r="H138" s="15"/>
      <c r="I138" s="22">
        <v>241613</v>
      </c>
    </row>
    <row r="139" spans="1:9" x14ac:dyDescent="0.3">
      <c r="A139" s="34"/>
      <c r="B139" s="15"/>
      <c r="C139" s="5" t="s">
        <v>168</v>
      </c>
      <c r="D139" s="22"/>
      <c r="E139" s="15"/>
      <c r="F139" s="28"/>
      <c r="G139" s="28">
        <f>+D139+E139-F139</f>
        <v>0</v>
      </c>
      <c r="H139" s="15"/>
      <c r="I139" s="22"/>
    </row>
    <row r="140" spans="1:9" x14ac:dyDescent="0.3">
      <c r="A140" s="34"/>
      <c r="B140" s="15"/>
      <c r="C140" s="44" t="s">
        <v>115</v>
      </c>
      <c r="D140" s="36">
        <f>SUM(D137:D139)</f>
        <v>1328259</v>
      </c>
      <c r="E140" s="15"/>
      <c r="F140" s="28"/>
      <c r="G140" s="36">
        <f>SUM(G137:G139)</f>
        <v>1328259</v>
      </c>
      <c r="H140" s="15"/>
      <c r="I140" s="36">
        <f>SUM(I137:I139)</f>
        <v>1581613</v>
      </c>
    </row>
    <row r="141" spans="1:9" x14ac:dyDescent="0.3">
      <c r="A141" s="34"/>
      <c r="B141" s="15"/>
      <c r="C141" s="15"/>
      <c r="D141" s="28"/>
      <c r="E141" s="15"/>
      <c r="F141" s="28"/>
      <c r="G141" s="28"/>
      <c r="H141" s="15"/>
      <c r="I141" s="28"/>
    </row>
    <row r="142" spans="1:9" x14ac:dyDescent="0.3">
      <c r="A142" s="34"/>
      <c r="B142" s="15"/>
      <c r="C142" s="44" t="s">
        <v>36</v>
      </c>
      <c r="D142" s="66">
        <f>D135-D140</f>
        <v>175368530</v>
      </c>
      <c r="E142" s="15"/>
      <c r="F142" s="28"/>
      <c r="G142" s="66">
        <f>G135-G140</f>
        <v>175368530</v>
      </c>
      <c r="H142" s="15"/>
      <c r="I142" s="66">
        <f>I135-I140</f>
        <v>126905823</v>
      </c>
    </row>
    <row r="143" spans="1:9" x14ac:dyDescent="0.3">
      <c r="A143" s="34"/>
      <c r="B143" s="15"/>
      <c r="C143" s="15"/>
      <c r="D143" s="28"/>
      <c r="E143" s="15"/>
      <c r="F143" s="28"/>
      <c r="G143" s="28"/>
      <c r="H143" s="15"/>
      <c r="I143" s="28"/>
    </row>
    <row r="144" spans="1:9" x14ac:dyDescent="0.3">
      <c r="A144" s="34" t="s">
        <v>113</v>
      </c>
      <c r="B144" s="15"/>
      <c r="C144" s="15"/>
      <c r="D144" s="36">
        <f>D129+D142</f>
        <v>41383734</v>
      </c>
      <c r="E144" s="15"/>
      <c r="F144" s="28"/>
      <c r="G144" s="36">
        <f>G129+G142</f>
        <v>25033415</v>
      </c>
      <c r="H144" s="15"/>
      <c r="I144" s="36">
        <f>I129+I142</f>
        <v>48035397</v>
      </c>
    </row>
    <row r="145" spans="1:9" x14ac:dyDescent="0.3">
      <c r="A145" s="34"/>
      <c r="B145" s="15"/>
      <c r="C145" s="15"/>
      <c r="D145" s="28"/>
      <c r="E145" s="15"/>
      <c r="F145" s="28"/>
      <c r="G145" s="28"/>
      <c r="H145" s="15"/>
      <c r="I145" s="28"/>
    </row>
    <row r="146" spans="1:9" x14ac:dyDescent="0.3">
      <c r="A146" s="35" t="s">
        <v>188</v>
      </c>
      <c r="B146" s="15"/>
      <c r="C146" s="15"/>
      <c r="D146" s="28">
        <v>0</v>
      </c>
      <c r="E146" s="28"/>
      <c r="F146" s="28">
        <v>0</v>
      </c>
      <c r="G146" s="28">
        <v>0</v>
      </c>
      <c r="H146" s="15"/>
      <c r="I146" s="28">
        <v>0</v>
      </c>
    </row>
    <row r="147" spans="1:9" x14ac:dyDescent="0.3">
      <c r="A147" s="34"/>
      <c r="B147" s="15"/>
      <c r="C147" s="15"/>
      <c r="D147" s="28"/>
      <c r="E147" s="15"/>
      <c r="F147" s="28"/>
      <c r="G147" s="28"/>
      <c r="H147" s="15"/>
      <c r="I147" s="28"/>
    </row>
    <row r="148" spans="1:9" x14ac:dyDescent="0.3">
      <c r="A148" s="34" t="s">
        <v>35</v>
      </c>
      <c r="B148" s="15"/>
      <c r="C148" s="15"/>
      <c r="D148" s="36">
        <f>D144-D146</f>
        <v>41383734</v>
      </c>
      <c r="E148" s="46"/>
      <c r="F148" s="36"/>
      <c r="G148" s="36">
        <f>G144-G146</f>
        <v>25033415</v>
      </c>
      <c r="H148" s="15"/>
      <c r="I148" s="36">
        <f>I144-I146</f>
        <v>48035397</v>
      </c>
    </row>
    <row r="149" spans="1:9" x14ac:dyDescent="0.3">
      <c r="A149" s="39"/>
      <c r="B149" s="15"/>
      <c r="C149" s="15"/>
      <c r="D149" s="15"/>
      <c r="E149" s="15"/>
      <c r="F149" s="15"/>
      <c r="G149" s="15"/>
      <c r="H149" s="15"/>
      <c r="I149" s="15"/>
    </row>
    <row r="150" spans="1:9" x14ac:dyDescent="0.3">
      <c r="A150" s="39"/>
      <c r="B150" s="15"/>
      <c r="C150" s="15"/>
      <c r="D150" s="15"/>
      <c r="E150" s="15" t="s">
        <v>168</v>
      </c>
      <c r="F150" s="15" t="s">
        <v>168</v>
      </c>
      <c r="G150" s="15"/>
      <c r="H150" s="15"/>
      <c r="I150" s="15"/>
    </row>
    <row r="151" spans="1:9" x14ac:dyDescent="0.3">
      <c r="A151" s="39"/>
      <c r="B151" s="15"/>
      <c r="C151" s="15" t="s">
        <v>168</v>
      </c>
      <c r="D151" s="15" t="s">
        <v>168</v>
      </c>
      <c r="E151" s="15"/>
      <c r="F151" s="15"/>
      <c r="G151" s="15"/>
      <c r="H151" s="15"/>
      <c r="I151" s="15"/>
    </row>
    <row r="152" spans="1:9" x14ac:dyDescent="0.3">
      <c r="A152" s="39"/>
      <c r="B152" s="15"/>
      <c r="C152" s="15"/>
      <c r="D152" s="15"/>
      <c r="E152" s="15"/>
      <c r="F152" s="15" t="s">
        <v>168</v>
      </c>
      <c r="G152" s="15"/>
      <c r="H152" s="15"/>
      <c r="I152" s="15"/>
    </row>
    <row r="153" spans="1:9" x14ac:dyDescent="0.3">
      <c r="A153" s="39"/>
      <c r="B153" s="15"/>
      <c r="C153" s="15"/>
      <c r="D153" s="15"/>
      <c r="E153" s="15"/>
      <c r="F153" s="15"/>
      <c r="G153" s="15"/>
      <c r="H153" s="15"/>
      <c r="I153" s="15"/>
    </row>
    <row r="154" spans="1:9" ht="20.25" x14ac:dyDescent="0.3">
      <c r="A154" s="304" t="s">
        <v>153</v>
      </c>
      <c r="B154" s="303"/>
      <c r="C154" s="15"/>
      <c r="D154" s="15"/>
      <c r="E154" s="15"/>
      <c r="F154" s="15"/>
      <c r="G154" s="15"/>
      <c r="H154" s="15"/>
      <c r="I154" s="15"/>
    </row>
    <row r="155" spans="1:9" x14ac:dyDescent="0.3">
      <c r="A155" s="39"/>
      <c r="B155" s="15"/>
      <c r="C155" s="15"/>
      <c r="D155" s="15"/>
      <c r="E155" s="15"/>
      <c r="F155" s="15"/>
      <c r="G155" s="15"/>
      <c r="H155" s="15"/>
      <c r="I155" s="15"/>
    </row>
    <row r="156" spans="1:9" x14ac:dyDescent="0.3">
      <c r="A156" s="39"/>
      <c r="B156" s="15"/>
      <c r="C156" s="15"/>
      <c r="D156" s="15"/>
      <c r="E156" s="15"/>
      <c r="F156" s="15"/>
      <c r="G156" s="15"/>
      <c r="H156" s="15"/>
      <c r="I156" s="15"/>
    </row>
    <row r="157" spans="1:9" x14ac:dyDescent="0.3">
      <c r="A157" s="39"/>
      <c r="B157" s="15"/>
      <c r="C157" s="15"/>
      <c r="D157" s="15"/>
      <c r="E157" s="15"/>
      <c r="F157" s="15"/>
      <c r="G157" s="15"/>
      <c r="H157" s="15"/>
      <c r="I157" s="15"/>
    </row>
    <row r="158" spans="1:9" x14ac:dyDescent="0.3">
      <c r="A158" s="39"/>
      <c r="B158" s="15"/>
      <c r="C158" s="31"/>
      <c r="D158" s="15"/>
      <c r="E158" s="15"/>
      <c r="F158" s="15"/>
      <c r="G158" s="15"/>
      <c r="H158" s="15"/>
      <c r="I158" s="15"/>
    </row>
    <row r="159" spans="1:9" x14ac:dyDescent="0.3">
      <c r="A159" s="39"/>
      <c r="B159" s="15"/>
      <c r="C159" s="44"/>
      <c r="D159" s="15"/>
      <c r="E159" s="15"/>
      <c r="F159" s="15"/>
      <c r="G159" s="15"/>
      <c r="H159" s="15"/>
      <c r="I159" s="15"/>
    </row>
    <row r="160" spans="1:9" x14ac:dyDescent="0.3">
      <c r="A160" s="39"/>
      <c r="B160" s="15"/>
      <c r="C160" s="44"/>
      <c r="D160" s="15"/>
      <c r="E160" s="15"/>
      <c r="F160" s="15"/>
      <c r="G160" s="15"/>
      <c r="H160" s="15"/>
      <c r="I160" s="15"/>
    </row>
    <row r="161" spans="1:9" x14ac:dyDescent="0.3">
      <c r="A161" s="39"/>
      <c r="B161" s="15"/>
      <c r="C161" s="44"/>
      <c r="D161" s="15"/>
      <c r="E161" s="15"/>
      <c r="F161" s="15"/>
      <c r="G161" s="15"/>
      <c r="H161" s="15"/>
      <c r="I161" s="15"/>
    </row>
    <row r="162" spans="1:9" x14ac:dyDescent="0.3">
      <c r="A162" s="15"/>
      <c r="B162" s="15"/>
      <c r="C162" s="15"/>
      <c r="D162" s="15"/>
      <c r="E162" s="15"/>
      <c r="F162" s="15"/>
      <c r="G162" s="15"/>
      <c r="H162" s="15"/>
      <c r="I162" s="15"/>
    </row>
    <row r="163" spans="1:9" x14ac:dyDescent="0.3">
      <c r="A163" s="15"/>
      <c r="C163" s="15"/>
      <c r="D163" s="15"/>
      <c r="E163" s="15"/>
      <c r="F163" s="15"/>
      <c r="G163" s="46"/>
      <c r="H163" s="15"/>
      <c r="I163" s="46"/>
    </row>
    <row r="164" spans="1:9" x14ac:dyDescent="0.3">
      <c r="A164" s="15"/>
      <c r="B164" s="15"/>
      <c r="C164" s="15"/>
      <c r="D164" s="15"/>
      <c r="E164" s="15"/>
      <c r="F164" s="15"/>
      <c r="G164" s="15"/>
      <c r="H164" s="15"/>
      <c r="I164" s="15"/>
    </row>
    <row r="165" spans="1:9" x14ac:dyDescent="0.3">
      <c r="A165" s="15"/>
      <c r="B165" s="16"/>
      <c r="C165" s="39"/>
      <c r="D165" s="15"/>
      <c r="E165" s="15"/>
      <c r="F165" s="15"/>
      <c r="G165" s="15"/>
      <c r="H165" s="15"/>
      <c r="I165" s="15"/>
    </row>
    <row r="166" spans="1:9" x14ac:dyDescent="0.3">
      <c r="A166" s="15"/>
      <c r="B166" s="5"/>
      <c r="C166" s="15"/>
      <c r="D166" s="15"/>
      <c r="E166" s="15"/>
      <c r="F166" s="15"/>
      <c r="G166" s="15"/>
      <c r="H166" s="15"/>
      <c r="I166" s="15"/>
    </row>
    <row r="167" spans="1:9" x14ac:dyDescent="0.3">
      <c r="A167" s="15"/>
      <c r="B167" s="5"/>
      <c r="C167" s="15"/>
      <c r="D167" s="15"/>
      <c r="E167" s="15"/>
      <c r="F167" s="15"/>
      <c r="G167" s="15"/>
      <c r="H167" s="15"/>
      <c r="I167" s="15"/>
    </row>
    <row r="168" spans="1:9" x14ac:dyDescent="0.3">
      <c r="A168" s="15"/>
      <c r="B168" s="5"/>
      <c r="C168" s="15"/>
      <c r="D168" s="15"/>
      <c r="E168" s="15"/>
      <c r="F168" s="15"/>
      <c r="G168" s="46"/>
      <c r="H168" s="15"/>
      <c r="I168" s="46"/>
    </row>
    <row r="169" spans="1:9" x14ac:dyDescent="0.3">
      <c r="A169" s="15"/>
      <c r="B169" s="5"/>
      <c r="C169" s="15"/>
      <c r="D169" s="15"/>
      <c r="E169" s="15"/>
      <c r="F169" s="15"/>
      <c r="G169" s="15"/>
      <c r="H169" s="15"/>
      <c r="I169" s="15"/>
    </row>
    <row r="170" spans="1:9" x14ac:dyDescent="0.3">
      <c r="A170" s="15"/>
      <c r="B170" s="5"/>
      <c r="C170" s="15"/>
      <c r="D170" s="15"/>
      <c r="E170" s="15"/>
      <c r="F170" s="15"/>
      <c r="G170" s="15"/>
      <c r="H170" s="15"/>
      <c r="I170" s="15"/>
    </row>
    <row r="171" spans="1:9" x14ac:dyDescent="0.3">
      <c r="A171" s="15"/>
      <c r="B171" s="5"/>
      <c r="C171" s="15"/>
      <c r="D171" s="15"/>
      <c r="E171" s="15"/>
      <c r="F171" s="15"/>
      <c r="G171" s="15"/>
      <c r="H171" s="15"/>
      <c r="I171" s="15"/>
    </row>
    <row r="172" spans="1:9" ht="18.75" x14ac:dyDescent="0.45">
      <c r="A172" s="15"/>
      <c r="B172" s="5"/>
      <c r="C172" s="15"/>
      <c r="D172" s="15"/>
      <c r="E172" s="15"/>
      <c r="F172" s="15"/>
      <c r="G172" s="76"/>
      <c r="H172" s="15"/>
      <c r="I172" s="75"/>
    </row>
    <row r="173" spans="1:9" x14ac:dyDescent="0.3">
      <c r="A173" s="15"/>
      <c r="B173" s="5"/>
      <c r="C173" s="15"/>
      <c r="D173" s="15"/>
      <c r="E173" s="15"/>
      <c r="F173" s="15"/>
      <c r="G173" s="15"/>
      <c r="H173" s="15"/>
      <c r="I173" s="15"/>
    </row>
    <row r="174" spans="1:9" x14ac:dyDescent="0.3">
      <c r="A174" s="15"/>
      <c r="B174" s="5"/>
      <c r="C174" s="15"/>
      <c r="D174" s="15"/>
      <c r="E174" s="15"/>
      <c r="F174" s="15"/>
      <c r="G174" s="15"/>
      <c r="H174" s="15"/>
      <c r="I174" s="15"/>
    </row>
    <row r="175" spans="1:9" x14ac:dyDescent="0.3">
      <c r="A175" s="15"/>
      <c r="B175" s="17"/>
      <c r="C175" s="15"/>
      <c r="D175" s="47"/>
      <c r="E175" s="15"/>
      <c r="F175" s="15"/>
      <c r="G175" s="15"/>
      <c r="H175" s="15"/>
      <c r="I175" s="15"/>
    </row>
    <row r="176" spans="1:9" x14ac:dyDescent="0.3">
      <c r="A176" s="15"/>
      <c r="B176" s="17"/>
      <c r="C176" s="15"/>
      <c r="D176" s="47"/>
      <c r="E176" s="15"/>
      <c r="F176" s="15"/>
      <c r="G176" s="15"/>
      <c r="H176" s="15"/>
      <c r="I176" s="15"/>
    </row>
    <row r="177" spans="1:9" ht="18.75" x14ac:dyDescent="0.45">
      <c r="A177" s="15"/>
      <c r="B177" s="17"/>
      <c r="C177" s="15"/>
      <c r="D177" s="47"/>
      <c r="E177" s="15"/>
      <c r="F177" s="15"/>
      <c r="G177" s="76"/>
      <c r="H177" s="15"/>
      <c r="I177" s="76"/>
    </row>
    <row r="178" spans="1:9" x14ac:dyDescent="0.3">
      <c r="A178" s="15"/>
      <c r="B178" s="17"/>
      <c r="C178" s="15"/>
      <c r="D178" s="47"/>
      <c r="E178" s="15"/>
      <c r="F178" s="15"/>
      <c r="G178" s="15"/>
      <c r="H178" s="15"/>
      <c r="I178" s="15"/>
    </row>
    <row r="179" spans="1:9" x14ac:dyDescent="0.3">
      <c r="A179" s="15"/>
      <c r="B179" s="17"/>
      <c r="C179" s="15"/>
      <c r="D179" s="47"/>
      <c r="E179" s="15"/>
      <c r="F179" s="15"/>
      <c r="G179" s="15"/>
      <c r="H179" s="15"/>
      <c r="I179" s="15"/>
    </row>
    <row r="180" spans="1:9" x14ac:dyDescent="0.3">
      <c r="A180" s="15"/>
      <c r="B180" s="17"/>
      <c r="C180" s="15"/>
      <c r="D180" s="47"/>
      <c r="E180" s="15"/>
      <c r="F180" s="15"/>
      <c r="G180" s="15"/>
      <c r="H180" s="15"/>
      <c r="I180" s="15"/>
    </row>
    <row r="181" spans="1:9" x14ac:dyDescent="0.3">
      <c r="A181" s="15"/>
      <c r="B181" s="20"/>
      <c r="C181" s="20"/>
      <c r="D181" s="15"/>
      <c r="E181" s="15"/>
      <c r="F181" s="15"/>
      <c r="G181" s="15"/>
      <c r="H181" s="15"/>
      <c r="I181" s="15"/>
    </row>
    <row r="182" spans="1:9" x14ac:dyDescent="0.3">
      <c r="A182" s="15"/>
      <c r="B182" s="15"/>
      <c r="C182" s="20"/>
      <c r="D182" s="15"/>
      <c r="E182" s="15"/>
      <c r="F182" s="15"/>
      <c r="G182" s="15"/>
      <c r="H182" s="15"/>
      <c r="I182" s="15"/>
    </row>
    <row r="183" spans="1:9" x14ac:dyDescent="0.3">
      <c r="A183" s="15"/>
      <c r="B183" s="15"/>
      <c r="C183" s="49"/>
      <c r="D183" s="15"/>
      <c r="E183" s="15"/>
      <c r="F183" s="15"/>
      <c r="G183" s="15"/>
      <c r="H183" s="15"/>
      <c r="I183" s="15"/>
    </row>
    <row r="184" spans="1:9" x14ac:dyDescent="0.3">
      <c r="A184" s="15"/>
      <c r="B184" s="15"/>
      <c r="C184" s="49"/>
      <c r="D184" s="15"/>
      <c r="E184" s="15"/>
      <c r="F184" s="15"/>
      <c r="H184" s="15"/>
    </row>
    <row r="185" spans="1:9" x14ac:dyDescent="0.3">
      <c r="A185" s="15"/>
      <c r="B185" s="15"/>
      <c r="C185" s="15"/>
      <c r="D185" s="15"/>
      <c r="E185" s="15"/>
      <c r="F185" s="15"/>
      <c r="G185" s="15"/>
      <c r="H185" s="15"/>
    </row>
  </sheetData>
  <mergeCells count="4">
    <mergeCell ref="G5:G7"/>
    <mergeCell ref="I5:I7"/>
    <mergeCell ref="E5:F5"/>
    <mergeCell ref="E6:F6"/>
  </mergeCells>
  <phoneticPr fontId="0" type="noConversion"/>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B1:K39"/>
  <sheetViews>
    <sheetView topLeftCell="A24" zoomScale="90" zoomScaleNormal="90" workbookViewId="0">
      <selection activeCell="D36" sqref="D36"/>
    </sheetView>
  </sheetViews>
  <sheetFormatPr defaultRowHeight="16.5" x14ac:dyDescent="0.3"/>
  <cols>
    <col min="1" max="1" width="0.5703125" style="1" customWidth="1"/>
    <col min="2" max="2" width="4.5703125" style="1" customWidth="1"/>
    <col min="3" max="3" width="3.85546875" style="1" customWidth="1"/>
    <col min="4" max="4" width="42.140625" style="1" customWidth="1"/>
    <col min="5" max="5" width="18.7109375" style="1" customWidth="1"/>
    <col min="6" max="6" width="18.140625" style="1" customWidth="1"/>
    <col min="7" max="10" width="9.140625" style="1"/>
    <col min="11" max="11" width="11" style="1" bestFit="1" customWidth="1"/>
    <col min="12" max="16384" width="9.140625" style="1"/>
  </cols>
  <sheetData>
    <row r="1" spans="2:6" x14ac:dyDescent="0.3">
      <c r="B1" s="50" t="s">
        <v>190</v>
      </c>
    </row>
    <row r="3" spans="2:6" x14ac:dyDescent="0.3">
      <c r="B3" s="51" t="s">
        <v>45</v>
      </c>
      <c r="C3" s="317" t="s">
        <v>44</v>
      </c>
      <c r="D3" s="318"/>
      <c r="E3" s="51" t="s">
        <v>43</v>
      </c>
      <c r="F3" s="51" t="s">
        <v>139</v>
      </c>
    </row>
    <row r="4" spans="2:6" x14ac:dyDescent="0.3">
      <c r="B4" s="52"/>
      <c r="E4" s="52"/>
      <c r="F4" s="52"/>
    </row>
    <row r="5" spans="2:6" x14ac:dyDescent="0.3">
      <c r="B5" s="52"/>
      <c r="C5" s="56" t="s">
        <v>300</v>
      </c>
      <c r="E5" s="52"/>
      <c r="F5" s="52"/>
    </row>
    <row r="6" spans="2:6" ht="9.75" customHeight="1" x14ac:dyDescent="0.3">
      <c r="B6" s="52"/>
      <c r="E6" s="52"/>
      <c r="F6" s="52"/>
    </row>
    <row r="7" spans="2:6" x14ac:dyDescent="0.3">
      <c r="B7" s="53">
        <v>1</v>
      </c>
      <c r="C7" s="1" t="s">
        <v>184</v>
      </c>
      <c r="E7" s="74">
        <v>11210000</v>
      </c>
      <c r="F7" s="54"/>
    </row>
    <row r="8" spans="2:6" x14ac:dyDescent="0.3">
      <c r="B8" s="54"/>
      <c r="D8" s="1" t="s">
        <v>207</v>
      </c>
      <c r="E8" s="54"/>
      <c r="F8" s="74">
        <v>11210000</v>
      </c>
    </row>
    <row r="9" spans="2:6" x14ac:dyDescent="0.3">
      <c r="B9" s="54"/>
      <c r="C9" s="72"/>
      <c r="E9" s="54"/>
      <c r="F9" s="269"/>
    </row>
    <row r="10" spans="2:6" x14ac:dyDescent="0.3">
      <c r="B10" s="53">
        <v>1</v>
      </c>
      <c r="C10" s="1" t="s">
        <v>184</v>
      </c>
      <c r="E10" s="74">
        <v>5140212</v>
      </c>
      <c r="F10" s="54"/>
    </row>
    <row r="11" spans="2:6" x14ac:dyDescent="0.3">
      <c r="B11" s="54"/>
      <c r="D11" s="1" t="s">
        <v>207</v>
      </c>
      <c r="E11" s="54"/>
      <c r="F11" s="74">
        <v>5140212</v>
      </c>
    </row>
    <row r="12" spans="2:6" x14ac:dyDescent="0.3">
      <c r="B12" s="54"/>
      <c r="C12" s="72"/>
      <c r="E12" s="54"/>
      <c r="F12" s="28"/>
    </row>
    <row r="13" spans="2:6" x14ac:dyDescent="0.3">
      <c r="B13" s="54"/>
      <c r="E13" s="73">
        <f>SUM(E7:E11)</f>
        <v>16350212</v>
      </c>
      <c r="F13" s="73">
        <f>SUM(F7:F11)</f>
        <v>16350212</v>
      </c>
    </row>
    <row r="14" spans="2:6" x14ac:dyDescent="0.3">
      <c r="B14" s="54"/>
      <c r="E14" s="54"/>
      <c r="F14" s="54"/>
    </row>
    <row r="15" spans="2:6" x14ac:dyDescent="0.3">
      <c r="B15" s="54"/>
      <c r="E15" s="54"/>
      <c r="F15" s="54"/>
    </row>
    <row r="16" spans="2:6" x14ac:dyDescent="0.3">
      <c r="B16" s="54"/>
      <c r="C16" s="1" t="s">
        <v>322</v>
      </c>
      <c r="E16" s="54"/>
      <c r="F16" s="54"/>
    </row>
    <row r="17" spans="2:11" x14ac:dyDescent="0.3">
      <c r="B17" s="54"/>
      <c r="C17" s="4">
        <v>1</v>
      </c>
      <c r="D17" s="1" t="s">
        <v>166</v>
      </c>
      <c r="E17" s="54"/>
      <c r="F17" s="54"/>
    </row>
    <row r="18" spans="2:11" x14ac:dyDescent="0.3">
      <c r="B18" s="54"/>
      <c r="C18" s="85">
        <v>2</v>
      </c>
      <c r="D18" s="319" t="s">
        <v>323</v>
      </c>
      <c r="E18" s="54"/>
      <c r="F18" s="54"/>
    </row>
    <row r="19" spans="2:11" x14ac:dyDescent="0.3">
      <c r="B19" s="55"/>
      <c r="C19" s="86"/>
      <c r="D19" s="320"/>
      <c r="E19" s="55"/>
      <c r="F19" s="55"/>
      <c r="K19" s="1" t="s">
        <v>168</v>
      </c>
    </row>
    <row r="20" spans="2:11" x14ac:dyDescent="0.3">
      <c r="B20" s="2"/>
      <c r="E20" s="2"/>
      <c r="F20" s="2"/>
    </row>
    <row r="21" spans="2:11" x14ac:dyDescent="0.3">
      <c r="B21" s="2"/>
      <c r="E21" s="2"/>
      <c r="F21" s="2"/>
    </row>
    <row r="22" spans="2:11" x14ac:dyDescent="0.3">
      <c r="B22" s="2"/>
      <c r="E22" s="2"/>
      <c r="F22" s="2"/>
    </row>
    <row r="23" spans="2:11" x14ac:dyDescent="0.3">
      <c r="B23" s="2"/>
      <c r="D23" s="1" t="s">
        <v>335</v>
      </c>
      <c r="E23" s="2"/>
      <c r="F23" s="2"/>
    </row>
    <row r="24" spans="2:11" x14ac:dyDescent="0.3">
      <c r="D24" s="1" t="s">
        <v>341</v>
      </c>
      <c r="E24" s="2"/>
      <c r="F24" s="2"/>
    </row>
    <row r="25" spans="2:11" x14ac:dyDescent="0.3">
      <c r="D25" s="1" t="s">
        <v>340</v>
      </c>
      <c r="E25" s="2"/>
      <c r="F25" s="2"/>
    </row>
    <row r="26" spans="2:11" x14ac:dyDescent="0.3">
      <c r="C26" s="296" t="s">
        <v>278</v>
      </c>
      <c r="D26" s="1" t="s">
        <v>342</v>
      </c>
      <c r="E26" s="2"/>
      <c r="F26" s="2"/>
    </row>
    <row r="27" spans="2:11" x14ac:dyDescent="0.3">
      <c r="C27" s="296" t="s">
        <v>324</v>
      </c>
      <c r="D27" s="1" t="s">
        <v>325</v>
      </c>
      <c r="E27" s="2"/>
      <c r="F27" s="2"/>
    </row>
    <row r="28" spans="2:11" x14ac:dyDescent="0.3">
      <c r="C28" s="296" t="s">
        <v>326</v>
      </c>
      <c r="D28" s="1" t="s">
        <v>327</v>
      </c>
    </row>
    <row r="29" spans="2:11" x14ac:dyDescent="0.3">
      <c r="C29" s="296" t="s">
        <v>263</v>
      </c>
      <c r="D29" s="1" t="s">
        <v>338</v>
      </c>
    </row>
    <row r="30" spans="2:11" x14ac:dyDescent="0.3">
      <c r="C30" s="296" t="s">
        <v>264</v>
      </c>
      <c r="D30" s="1" t="s">
        <v>336</v>
      </c>
    </row>
    <row r="31" spans="2:11" x14ac:dyDescent="0.3">
      <c r="C31" s="296" t="s">
        <v>265</v>
      </c>
      <c r="D31" s="1" t="s">
        <v>334</v>
      </c>
    </row>
    <row r="32" spans="2:11" x14ac:dyDescent="0.3">
      <c r="D32" s="1" t="s">
        <v>337</v>
      </c>
    </row>
    <row r="33" spans="3:4" x14ac:dyDescent="0.3">
      <c r="C33" s="296" t="s">
        <v>266</v>
      </c>
      <c r="D33" s="1" t="s">
        <v>348</v>
      </c>
    </row>
    <row r="34" spans="3:4" x14ac:dyDescent="0.3">
      <c r="C34" s="296"/>
      <c r="D34" s="1" t="s">
        <v>349</v>
      </c>
    </row>
    <row r="35" spans="3:4" x14ac:dyDescent="0.3">
      <c r="C35" s="296" t="s">
        <v>267</v>
      </c>
      <c r="D35" s="1" t="s">
        <v>350</v>
      </c>
    </row>
    <row r="36" spans="3:4" x14ac:dyDescent="0.3">
      <c r="C36" s="296" t="s">
        <v>268</v>
      </c>
      <c r="D36" s="1" t="s">
        <v>351</v>
      </c>
    </row>
    <row r="37" spans="3:4" x14ac:dyDescent="0.3">
      <c r="C37" s="296" t="s">
        <v>269</v>
      </c>
      <c r="D37" s="1" t="s">
        <v>339</v>
      </c>
    </row>
    <row r="38" spans="3:4" x14ac:dyDescent="0.3">
      <c r="C38" s="296" t="s">
        <v>270</v>
      </c>
      <c r="D38" s="1" t="s">
        <v>343</v>
      </c>
    </row>
    <row r="39" spans="3:4" x14ac:dyDescent="0.3">
      <c r="C39" s="296" t="s">
        <v>271</v>
      </c>
      <c r="D39" s="1" t="s">
        <v>344</v>
      </c>
    </row>
  </sheetData>
  <mergeCells count="2">
    <mergeCell ref="C3:D3"/>
    <mergeCell ref="D18:D19"/>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N86"/>
  <sheetViews>
    <sheetView view="pageBreakPreview" topLeftCell="A4" zoomScaleNormal="100" zoomScaleSheetLayoutView="100" workbookViewId="0">
      <selection activeCell="J8" sqref="J8:M24"/>
    </sheetView>
  </sheetViews>
  <sheetFormatPr defaultRowHeight="14.25" x14ac:dyDescent="0.25"/>
  <cols>
    <col min="1" max="1" width="2.42578125" style="87" customWidth="1"/>
    <col min="2" max="3" width="1.7109375" style="88" customWidth="1"/>
    <col min="4" max="4" width="40" style="88" customWidth="1"/>
    <col min="5" max="5" width="8.7109375" style="88" customWidth="1"/>
    <col min="6" max="6" width="2.42578125" style="88" customWidth="1"/>
    <col min="7" max="7" width="16" style="88" customWidth="1"/>
    <col min="8" max="8" width="1.28515625" style="88" customWidth="1"/>
    <col min="9" max="9" width="16.42578125" style="88" customWidth="1"/>
    <col min="10" max="10" width="15.42578125" style="88" customWidth="1"/>
    <col min="11" max="11" width="2.42578125" style="88" customWidth="1"/>
    <col min="12" max="12" width="15.28515625" style="88" customWidth="1"/>
    <col min="13" max="13" width="15.42578125" style="88" customWidth="1"/>
    <col min="14" max="16384" width="9.140625" style="88"/>
  </cols>
  <sheetData>
    <row r="1" spans="1:14" ht="16.5" customHeight="1" x14ac:dyDescent="0.25">
      <c r="A1" s="87" t="str">
        <f>+WP!A2</f>
        <v xml:space="preserve">PT SEMOGA LULUS CEPAT </v>
      </c>
    </row>
    <row r="2" spans="1:14" x14ac:dyDescent="0.25">
      <c r="A2" s="87" t="s">
        <v>88</v>
      </c>
    </row>
    <row r="3" spans="1:14" ht="15.75" customHeight="1" x14ac:dyDescent="0.25">
      <c r="A3" s="87" t="s">
        <v>235</v>
      </c>
    </row>
    <row r="4" spans="1:14" x14ac:dyDescent="0.25">
      <c r="A4" s="88" t="s">
        <v>69</v>
      </c>
    </row>
    <row r="6" spans="1:14" x14ac:dyDescent="0.25">
      <c r="E6" s="224" t="s">
        <v>89</v>
      </c>
      <c r="F6" s="102"/>
      <c r="G6" s="200">
        <v>2016</v>
      </c>
      <c r="H6" s="251"/>
      <c r="I6" s="200">
        <v>2015</v>
      </c>
    </row>
    <row r="7" spans="1:14" x14ac:dyDescent="0.25">
      <c r="E7" s="89"/>
      <c r="F7" s="89"/>
      <c r="G7" s="133"/>
      <c r="H7" s="244"/>
      <c r="I7" s="133"/>
    </row>
    <row r="8" spans="1:14" x14ac:dyDescent="0.25">
      <c r="A8" s="245" t="s">
        <v>12</v>
      </c>
    </row>
    <row r="9" spans="1:14" ht="16.5" customHeight="1" x14ac:dyDescent="0.25">
      <c r="A9" s="246" t="s">
        <v>13</v>
      </c>
      <c r="G9" s="241"/>
      <c r="I9" s="241"/>
    </row>
    <row r="10" spans="1:14" x14ac:dyDescent="0.25">
      <c r="A10" s="88" t="s">
        <v>8</v>
      </c>
      <c r="E10" s="95" t="s">
        <v>163</v>
      </c>
      <c r="F10" s="89"/>
      <c r="G10" s="241">
        <f>WP!G26</f>
        <v>163811226</v>
      </c>
      <c r="H10" s="91"/>
      <c r="I10" s="241">
        <f>WP!I25</f>
        <v>133743001</v>
      </c>
      <c r="K10" s="91"/>
    </row>
    <row r="11" spans="1:14" x14ac:dyDescent="0.25">
      <c r="A11" s="129" t="s">
        <v>147</v>
      </c>
      <c r="E11" s="95" t="s">
        <v>164</v>
      </c>
      <c r="F11" s="89"/>
      <c r="G11" s="241">
        <f>WP!G52</f>
        <v>249697176</v>
      </c>
      <c r="H11" s="91"/>
      <c r="I11" s="241">
        <f>WP!I52</f>
        <v>233796775</v>
      </c>
      <c r="K11" s="91"/>
    </row>
    <row r="12" spans="1:14" x14ac:dyDescent="0.25">
      <c r="B12" s="113" t="s">
        <v>18</v>
      </c>
      <c r="D12" s="113"/>
      <c r="E12" s="89"/>
      <c r="F12" s="89"/>
      <c r="G12" s="231">
        <f>SUM(G10:G11)</f>
        <v>413508402</v>
      </c>
      <c r="I12" s="231">
        <f>SUM(I10:I11)</f>
        <v>367539776</v>
      </c>
      <c r="J12" s="91"/>
      <c r="K12" s="91"/>
    </row>
    <row r="13" spans="1:14" ht="15.75" customHeight="1" x14ac:dyDescent="0.25">
      <c r="E13" s="89"/>
      <c r="F13" s="89"/>
    </row>
    <row r="14" spans="1:14" x14ac:dyDescent="0.25">
      <c r="A14" s="246" t="s">
        <v>14</v>
      </c>
      <c r="E14" s="89"/>
      <c r="F14" s="89"/>
    </row>
    <row r="15" spans="1:14" x14ac:dyDescent="0.25">
      <c r="A15" s="191" t="s">
        <v>15</v>
      </c>
      <c r="B15" s="191"/>
      <c r="C15" s="191"/>
      <c r="D15" s="191"/>
      <c r="E15" s="133" t="s">
        <v>301</v>
      </c>
      <c r="F15" s="129"/>
      <c r="J15" s="238"/>
    </row>
    <row r="16" spans="1:14" x14ac:dyDescent="0.25">
      <c r="A16" s="189"/>
      <c r="B16" s="129" t="s">
        <v>272</v>
      </c>
      <c r="C16" s="129"/>
      <c r="D16" s="191"/>
      <c r="E16" s="129"/>
      <c r="F16" s="129"/>
      <c r="G16" s="247">
        <f>WP!G69</f>
        <v>24292925</v>
      </c>
      <c r="H16" s="185"/>
      <c r="I16" s="247">
        <f>WP!I69</f>
        <v>40643137</v>
      </c>
      <c r="J16" s="238"/>
      <c r="K16" s="91"/>
      <c r="L16" s="175"/>
      <c r="M16" s="175"/>
      <c r="N16" s="146"/>
    </row>
    <row r="17" spans="1:14" x14ac:dyDescent="0.25">
      <c r="A17" s="189"/>
      <c r="B17" s="129" t="s">
        <v>273</v>
      </c>
      <c r="C17" s="189"/>
      <c r="D17" s="191"/>
      <c r="E17" s="129"/>
      <c r="F17" s="129"/>
      <c r="K17" s="91"/>
      <c r="L17" s="146"/>
      <c r="M17" s="146"/>
      <c r="N17" s="146"/>
    </row>
    <row r="18" spans="1:14" x14ac:dyDescent="0.25">
      <c r="A18" s="88"/>
      <c r="B18" s="88" t="s">
        <v>16</v>
      </c>
      <c r="E18" s="89"/>
      <c r="F18" s="89"/>
      <c r="G18" s="248">
        <f>SUM(G16:G17)</f>
        <v>24292925</v>
      </c>
      <c r="I18" s="248">
        <f>SUM(I16:I17)</f>
        <v>40643137</v>
      </c>
      <c r="J18" s="91"/>
      <c r="K18" s="91"/>
    </row>
    <row r="19" spans="1:14" x14ac:dyDescent="0.25">
      <c r="A19" s="88"/>
      <c r="E19" s="89"/>
      <c r="F19" s="89"/>
      <c r="G19" s="282"/>
      <c r="I19" s="282"/>
      <c r="J19" s="91"/>
      <c r="K19" s="91"/>
    </row>
    <row r="20" spans="1:14" ht="15" thickBot="1" x14ac:dyDescent="0.3">
      <c r="A20" s="87" t="s">
        <v>17</v>
      </c>
      <c r="E20" s="89"/>
      <c r="F20" s="89"/>
      <c r="G20" s="242">
        <f>G12+G18</f>
        <v>437801327</v>
      </c>
      <c r="I20" s="242">
        <f>I12+I18</f>
        <v>408182913</v>
      </c>
      <c r="J20" s="91"/>
      <c r="K20" s="103"/>
    </row>
    <row r="21" spans="1:14" x14ac:dyDescent="0.25">
      <c r="E21" s="89"/>
      <c r="F21" s="89"/>
      <c r="G21" s="103"/>
      <c r="I21" s="103"/>
      <c r="K21" s="103"/>
    </row>
    <row r="22" spans="1:14" x14ac:dyDescent="0.25">
      <c r="E22" s="89"/>
      <c r="F22" s="89"/>
      <c r="G22" s="103"/>
      <c r="I22" s="103"/>
      <c r="K22" s="103"/>
      <c r="L22" s="146"/>
    </row>
    <row r="23" spans="1:14" x14ac:dyDescent="0.25">
      <c r="E23" s="89"/>
      <c r="F23" s="89"/>
      <c r="G23" s="103"/>
      <c r="I23" s="103"/>
      <c r="K23" s="103"/>
    </row>
    <row r="24" spans="1:14" x14ac:dyDescent="0.25">
      <c r="E24" s="89"/>
      <c r="F24" s="89"/>
      <c r="G24" s="103"/>
      <c r="I24" s="103"/>
      <c r="K24" s="103"/>
    </row>
    <row r="25" spans="1:14" x14ac:dyDescent="0.25">
      <c r="E25" s="89"/>
      <c r="F25" s="89"/>
      <c r="G25" s="103"/>
      <c r="I25" s="103"/>
      <c r="K25" s="103"/>
    </row>
    <row r="26" spans="1:14" x14ac:dyDescent="0.25">
      <c r="A26" s="191" t="s">
        <v>129</v>
      </c>
      <c r="E26" s="89"/>
      <c r="F26" s="89"/>
      <c r="G26" s="103"/>
      <c r="I26" s="103"/>
      <c r="K26" s="103"/>
    </row>
    <row r="27" spans="1:14" x14ac:dyDescent="0.25">
      <c r="A27" s="191" t="s">
        <v>130</v>
      </c>
      <c r="E27" s="89"/>
      <c r="F27" s="89"/>
      <c r="G27" s="103"/>
      <c r="I27" s="103"/>
      <c r="K27" s="103"/>
    </row>
    <row r="28" spans="1:14" x14ac:dyDescent="0.25">
      <c r="E28" s="89"/>
      <c r="F28" s="89"/>
      <c r="G28" s="103"/>
      <c r="I28" s="103"/>
      <c r="K28" s="103"/>
    </row>
    <row r="29" spans="1:14" x14ac:dyDescent="0.25">
      <c r="A29" s="87" t="str">
        <f>+A1</f>
        <v xml:space="preserve">PT SEMOGA LULUS CEPAT </v>
      </c>
      <c r="E29" s="89"/>
      <c r="F29" s="89"/>
      <c r="G29" s="103"/>
      <c r="I29" s="103"/>
      <c r="K29" s="103"/>
    </row>
    <row r="30" spans="1:14" x14ac:dyDescent="0.25">
      <c r="A30" s="87" t="str">
        <f>+A2</f>
        <v>NERACA</v>
      </c>
      <c r="E30" s="89"/>
      <c r="F30" s="89"/>
      <c r="G30" s="103"/>
      <c r="I30" s="103"/>
      <c r="K30" s="103"/>
    </row>
    <row r="31" spans="1:14" x14ac:dyDescent="0.25">
      <c r="A31" s="87" t="s">
        <v>213</v>
      </c>
      <c r="E31" s="89"/>
      <c r="F31" s="89"/>
      <c r="G31" s="103"/>
      <c r="I31" s="103"/>
      <c r="K31" s="103"/>
    </row>
    <row r="32" spans="1:14" x14ac:dyDescent="0.25">
      <c r="A32" s="88" t="s">
        <v>69</v>
      </c>
      <c r="E32" s="89"/>
      <c r="F32" s="89"/>
      <c r="G32" s="103"/>
      <c r="I32" s="103"/>
      <c r="K32" s="103"/>
    </row>
    <row r="33" spans="1:14" x14ac:dyDescent="0.25">
      <c r="E33" s="89"/>
      <c r="F33" s="89"/>
      <c r="G33" s="103"/>
      <c r="I33" s="103"/>
      <c r="K33" s="103"/>
    </row>
    <row r="34" spans="1:14" x14ac:dyDescent="0.25">
      <c r="E34" s="224" t="s">
        <v>89</v>
      </c>
      <c r="F34" s="102"/>
      <c r="G34" s="200">
        <f>+G6</f>
        <v>2016</v>
      </c>
      <c r="H34" s="251"/>
      <c r="I34" s="200">
        <f>+I6</f>
        <v>2015</v>
      </c>
      <c r="K34" s="103"/>
    </row>
    <row r="35" spans="1:14" x14ac:dyDescent="0.25">
      <c r="E35" s="89"/>
      <c r="F35" s="89"/>
      <c r="G35" s="103"/>
      <c r="I35" s="103"/>
      <c r="K35" s="103"/>
    </row>
    <row r="36" spans="1:14" x14ac:dyDescent="0.25">
      <c r="A36" s="87" t="s">
        <v>63</v>
      </c>
      <c r="E36" s="89"/>
      <c r="F36" s="89"/>
      <c r="L36" s="249"/>
      <c r="M36" s="249"/>
      <c r="N36" s="128"/>
    </row>
    <row r="37" spans="1:14" x14ac:dyDescent="0.25">
      <c r="A37" s="87" t="s">
        <v>186</v>
      </c>
      <c r="E37" s="89"/>
      <c r="F37" s="89"/>
      <c r="L37" s="249"/>
      <c r="M37" s="249"/>
      <c r="N37" s="128"/>
    </row>
    <row r="38" spans="1:14" x14ac:dyDescent="0.25">
      <c r="A38" s="88" t="s">
        <v>209</v>
      </c>
      <c r="E38" s="244">
        <v>6</v>
      </c>
      <c r="F38" s="89"/>
      <c r="G38" s="238">
        <f>WP!G81</f>
        <v>8797960</v>
      </c>
      <c r="H38" s="241"/>
      <c r="I38" s="238">
        <f>WP!I78</f>
        <v>4212960</v>
      </c>
      <c r="L38" s="249"/>
      <c r="M38" s="249"/>
      <c r="N38" s="128"/>
    </row>
    <row r="39" spans="1:14" x14ac:dyDescent="0.25">
      <c r="A39" s="88"/>
      <c r="E39" s="244"/>
      <c r="F39" s="133"/>
      <c r="G39" s="238"/>
      <c r="I39" s="238"/>
      <c r="K39" s="91"/>
    </row>
    <row r="40" spans="1:14" x14ac:dyDescent="0.25">
      <c r="B40" s="88" t="s">
        <v>206</v>
      </c>
      <c r="E40" s="244"/>
      <c r="F40" s="244"/>
      <c r="G40" s="236">
        <f>SUM(G38:G38)</f>
        <v>8797960</v>
      </c>
      <c r="I40" s="236">
        <f>SUM(I38:I38)</f>
        <v>4212960</v>
      </c>
      <c r="J40" s="91"/>
      <c r="L40" s="249"/>
      <c r="M40" s="249"/>
      <c r="N40" s="128"/>
    </row>
    <row r="41" spans="1:14" x14ac:dyDescent="0.25">
      <c r="E41" s="244"/>
      <c r="F41" s="244"/>
      <c r="G41" s="91"/>
      <c r="I41" s="91"/>
      <c r="L41" s="249"/>
      <c r="M41" s="249"/>
      <c r="N41" s="128"/>
    </row>
    <row r="42" spans="1:14" x14ac:dyDescent="0.25">
      <c r="A42" s="87" t="s">
        <v>65</v>
      </c>
      <c r="E42" s="244"/>
      <c r="F42" s="244"/>
    </row>
    <row r="43" spans="1:14" x14ac:dyDescent="0.25">
      <c r="A43" s="88" t="s">
        <v>148</v>
      </c>
      <c r="E43" s="88" t="s">
        <v>168</v>
      </c>
      <c r="F43" s="244"/>
      <c r="J43" s="241"/>
    </row>
    <row r="44" spans="1:14" x14ac:dyDescent="0.25">
      <c r="B44" s="191" t="s">
        <v>152</v>
      </c>
      <c r="D44" s="191"/>
      <c r="E44" s="133">
        <v>7</v>
      </c>
      <c r="F44" s="244"/>
      <c r="G44" s="91">
        <f>WP!G85</f>
        <v>30000000</v>
      </c>
      <c r="I44" s="91">
        <f>WP!I85</f>
        <v>30000000</v>
      </c>
      <c r="J44" s="241"/>
    </row>
    <row r="45" spans="1:14" x14ac:dyDescent="0.25">
      <c r="A45" s="88" t="s">
        <v>168</v>
      </c>
      <c r="B45" s="88" t="s">
        <v>94</v>
      </c>
      <c r="E45" s="244"/>
      <c r="F45" s="244"/>
      <c r="G45" s="91">
        <f>WP!G86</f>
        <v>373969952</v>
      </c>
      <c r="I45" s="91">
        <f>WP!I86</f>
        <v>325934555</v>
      </c>
      <c r="J45" s="241"/>
    </row>
    <row r="46" spans="1:14" x14ac:dyDescent="0.25">
      <c r="B46" s="88" t="s">
        <v>193</v>
      </c>
      <c r="E46" s="244"/>
      <c r="F46" s="244"/>
      <c r="G46" s="91">
        <f>WP!G148</f>
        <v>25033415</v>
      </c>
      <c r="I46" s="91">
        <f>WP!I87</f>
        <v>48035397</v>
      </c>
      <c r="J46" s="241"/>
      <c r="K46" s="91"/>
    </row>
    <row r="47" spans="1:14" x14ac:dyDescent="0.25">
      <c r="B47" s="88" t="s">
        <v>90</v>
      </c>
      <c r="E47" s="244"/>
      <c r="F47" s="244"/>
      <c r="G47" s="231">
        <f>SUM(G44:G46)</f>
        <v>429003367</v>
      </c>
      <c r="I47" s="231">
        <f>SUM(I44:I46)+1</f>
        <v>403969953</v>
      </c>
      <c r="J47" s="241"/>
      <c r="L47" s="91"/>
    </row>
    <row r="48" spans="1:14" x14ac:dyDescent="0.25">
      <c r="E48" s="244"/>
      <c r="F48" s="244"/>
      <c r="G48" s="233"/>
      <c r="I48" s="233"/>
      <c r="J48" s="241"/>
      <c r="L48" s="91"/>
    </row>
    <row r="49" spans="1:12" ht="15" thickBot="1" x14ac:dyDescent="0.3">
      <c r="A49" s="87" t="s">
        <v>67</v>
      </c>
      <c r="E49" s="244"/>
      <c r="F49" s="244"/>
      <c r="G49" s="250">
        <f>+G40+G47</f>
        <v>437801327</v>
      </c>
      <c r="I49" s="250">
        <f>+I40+I47</f>
        <v>408182913</v>
      </c>
      <c r="J49" s="91"/>
      <c r="L49" s="91"/>
    </row>
    <row r="50" spans="1:12" x14ac:dyDescent="0.25">
      <c r="G50" s="241"/>
      <c r="I50" s="241"/>
    </row>
    <row r="51" spans="1:12" x14ac:dyDescent="0.25">
      <c r="G51" s="238"/>
      <c r="I51" s="238"/>
    </row>
    <row r="52" spans="1:12" x14ac:dyDescent="0.25">
      <c r="I52" s="238"/>
    </row>
    <row r="53" spans="1:12" x14ac:dyDescent="0.25">
      <c r="I53" s="238"/>
    </row>
    <row r="54" spans="1:12" x14ac:dyDescent="0.25">
      <c r="I54" s="238"/>
    </row>
    <row r="55" spans="1:12" x14ac:dyDescent="0.25">
      <c r="A55" s="88" t="str">
        <f>+A26</f>
        <v>Lihat catatan atas laporan keuangan yang merupakan bagian</v>
      </c>
      <c r="I55" s="238"/>
    </row>
    <row r="56" spans="1:12" x14ac:dyDescent="0.25">
      <c r="A56" s="88" t="str">
        <f>+A27</f>
        <v>yang tidak terpisahkan dari laporan keuangan</v>
      </c>
      <c r="I56" s="238"/>
    </row>
    <row r="57" spans="1:12" x14ac:dyDescent="0.25">
      <c r="I57" s="238"/>
    </row>
    <row r="58" spans="1:12" x14ac:dyDescent="0.25">
      <c r="I58" s="238"/>
    </row>
    <row r="59" spans="1:12" x14ac:dyDescent="0.25">
      <c r="G59" s="238" t="s">
        <v>168</v>
      </c>
      <c r="I59" s="238">
        <f>+I49-I20</f>
        <v>0</v>
      </c>
    </row>
    <row r="60" spans="1:12" x14ac:dyDescent="0.25">
      <c r="I60" s="238"/>
    </row>
    <row r="61" spans="1:12" x14ac:dyDescent="0.25">
      <c r="I61" s="238"/>
    </row>
    <row r="62" spans="1:12" x14ac:dyDescent="0.25">
      <c r="I62" s="238"/>
    </row>
    <row r="63" spans="1:12" x14ac:dyDescent="0.25">
      <c r="I63" s="238"/>
    </row>
    <row r="64" spans="1:12" x14ac:dyDescent="0.25">
      <c r="I64" s="238"/>
    </row>
    <row r="65" spans="9:9" x14ac:dyDescent="0.25">
      <c r="I65" s="238"/>
    </row>
    <row r="66" spans="9:9" x14ac:dyDescent="0.25">
      <c r="I66" s="238"/>
    </row>
    <row r="67" spans="9:9" x14ac:dyDescent="0.25">
      <c r="I67" s="238"/>
    </row>
    <row r="68" spans="9:9" x14ac:dyDescent="0.25">
      <c r="I68" s="238"/>
    </row>
    <row r="69" spans="9:9" x14ac:dyDescent="0.25">
      <c r="I69" s="238"/>
    </row>
    <row r="70" spans="9:9" x14ac:dyDescent="0.25">
      <c r="I70" s="238"/>
    </row>
    <row r="71" spans="9:9" x14ac:dyDescent="0.25">
      <c r="I71" s="238"/>
    </row>
    <row r="72" spans="9:9" x14ac:dyDescent="0.25">
      <c r="I72" s="238"/>
    </row>
    <row r="73" spans="9:9" x14ac:dyDescent="0.25">
      <c r="I73" s="238"/>
    </row>
    <row r="74" spans="9:9" x14ac:dyDescent="0.25">
      <c r="I74" s="238"/>
    </row>
    <row r="75" spans="9:9" x14ac:dyDescent="0.25">
      <c r="I75" s="238"/>
    </row>
    <row r="76" spans="9:9" x14ac:dyDescent="0.25">
      <c r="I76" s="238"/>
    </row>
    <row r="77" spans="9:9" x14ac:dyDescent="0.25">
      <c r="I77" s="238"/>
    </row>
    <row r="78" spans="9:9" x14ac:dyDescent="0.25">
      <c r="I78" s="238"/>
    </row>
    <row r="79" spans="9:9" x14ac:dyDescent="0.25">
      <c r="I79" s="238"/>
    </row>
    <row r="80" spans="9:9" x14ac:dyDescent="0.25">
      <c r="I80" s="238"/>
    </row>
    <row r="81" spans="9:9" x14ac:dyDescent="0.25">
      <c r="I81" s="238"/>
    </row>
    <row r="82" spans="9:9" x14ac:dyDescent="0.25">
      <c r="I82" s="238"/>
    </row>
    <row r="83" spans="9:9" x14ac:dyDescent="0.25">
      <c r="I83" s="238"/>
    </row>
    <row r="84" spans="9:9" x14ac:dyDescent="0.25">
      <c r="I84" s="238"/>
    </row>
    <row r="85" spans="9:9" x14ac:dyDescent="0.25">
      <c r="I85" s="238"/>
    </row>
    <row r="86" spans="9:9" x14ac:dyDescent="0.25">
      <c r="I86" s="238"/>
    </row>
  </sheetData>
  <pageMargins left="0.98425196850393704" right="0.51181102362204722" top="0.9055118110236221" bottom="0.51181102362204722" header="0.51181102362204722" footer="0.76"/>
  <pageSetup paperSize="9" scale="95" orientation="portrait" useFirstPageNumber="1" r:id="rId1"/>
  <headerFooter alignWithMargins="0">
    <oddFooter>&amp;R&amp;P</oddFooter>
  </headerFooter>
  <rowBreaks count="1" manualBreakCount="1">
    <brk id="28"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I42"/>
  <sheetViews>
    <sheetView view="pageBreakPreview" zoomScaleNormal="90" zoomScaleSheetLayoutView="100" workbookViewId="0">
      <selection activeCell="J11" sqref="J11:N43"/>
    </sheetView>
  </sheetViews>
  <sheetFormatPr defaultRowHeight="14.25" x14ac:dyDescent="0.25"/>
  <cols>
    <col min="1" max="1" width="9.85546875" style="87" customWidth="1"/>
    <col min="2" max="2" width="19.85546875" style="88" hidden="1" customWidth="1"/>
    <col min="3" max="3" width="29.85546875" style="88" customWidth="1"/>
    <col min="4" max="4" width="8.28515625" style="88" customWidth="1"/>
    <col min="5" max="5" width="4.42578125" style="88" customWidth="1"/>
    <col min="6" max="6" width="16.28515625" style="88" customWidth="1"/>
    <col min="7" max="7" width="2.140625" style="88" customWidth="1"/>
    <col min="8" max="8" width="17.7109375" style="88" customWidth="1"/>
    <col min="9" max="9" width="9.140625" style="88"/>
    <col min="10" max="10" width="15" style="88" customWidth="1"/>
    <col min="11" max="11" width="9.140625" style="88"/>
    <col min="12" max="12" width="12" style="88" customWidth="1"/>
    <col min="13" max="13" width="11.7109375" style="88" bestFit="1" customWidth="1"/>
    <col min="14" max="16384" width="9.140625" style="88"/>
  </cols>
  <sheetData>
    <row r="1" spans="1:9" x14ac:dyDescent="0.25">
      <c r="A1" s="87" t="str">
        <f>NERACA!A1</f>
        <v xml:space="preserve">PT SEMOGA LULUS CEPAT </v>
      </c>
    </row>
    <row r="2" spans="1:9" x14ac:dyDescent="0.25">
      <c r="A2" s="87" t="s">
        <v>125</v>
      </c>
    </row>
    <row r="3" spans="1:9" x14ac:dyDescent="0.25">
      <c r="A3" s="87" t="str">
        <f>+NERACA!A3</f>
        <v>UNTUK TAHUN YANG BERAKHIR 31 DESEMBER 2016 DAN 2015</v>
      </c>
    </row>
    <row r="4" spans="1:9" x14ac:dyDescent="0.25">
      <c r="A4" s="88" t="s">
        <v>69</v>
      </c>
    </row>
    <row r="5" spans="1:9" ht="7.5" customHeight="1" x14ac:dyDescent="0.25">
      <c r="A5" s="92"/>
      <c r="B5" s="93"/>
      <c r="C5" s="93"/>
      <c r="D5" s="93"/>
      <c r="E5" s="93"/>
      <c r="F5" s="93"/>
      <c r="G5" s="93"/>
      <c r="H5" s="93"/>
    </row>
    <row r="6" spans="1:9" ht="12.75" customHeight="1" x14ac:dyDescent="0.25"/>
    <row r="7" spans="1:9" ht="14.25" customHeight="1" x14ac:dyDescent="0.25">
      <c r="A7" s="88"/>
    </row>
    <row r="8" spans="1:9" ht="14.25" customHeight="1" x14ac:dyDescent="0.25">
      <c r="D8" s="224" t="s">
        <v>89</v>
      </c>
      <c r="E8" s="87"/>
      <c r="F8" s="200">
        <f>+NERACA!G6</f>
        <v>2016</v>
      </c>
      <c r="G8" s="87"/>
      <c r="H8" s="200">
        <f>+NERACA!I6</f>
        <v>2015</v>
      </c>
    </row>
    <row r="9" spans="1:9" ht="14.25" customHeight="1" x14ac:dyDescent="0.25">
      <c r="D9" s="252"/>
      <c r="F9" s="89"/>
      <c r="H9" s="89"/>
    </row>
    <row r="10" spans="1:9" ht="14.25" customHeight="1" x14ac:dyDescent="0.25">
      <c r="A10" s="88" t="s">
        <v>187</v>
      </c>
      <c r="D10" s="244" t="s">
        <v>307</v>
      </c>
      <c r="F10" s="185" t="s">
        <v>168</v>
      </c>
      <c r="G10" s="238"/>
      <c r="H10" s="185" t="s">
        <v>168</v>
      </c>
      <c r="I10" s="253"/>
    </row>
    <row r="11" spans="1:9" ht="14.25" customHeight="1" x14ac:dyDescent="0.25">
      <c r="A11" s="254" t="s">
        <v>314</v>
      </c>
      <c r="D11" s="244"/>
      <c r="F11" s="185">
        <f>WP!G99</f>
        <v>291810468</v>
      </c>
      <c r="G11" s="238"/>
      <c r="H11" s="185">
        <f>WP!I99</f>
        <v>260874246</v>
      </c>
      <c r="I11" s="253"/>
    </row>
    <row r="12" spans="1:9" ht="14.25" customHeight="1" x14ac:dyDescent="0.25">
      <c r="A12" s="254"/>
      <c r="D12" s="244"/>
      <c r="F12" s="185"/>
      <c r="G12" s="238"/>
      <c r="H12" s="185"/>
      <c r="I12" s="253"/>
    </row>
    <row r="13" spans="1:9" ht="6" customHeight="1" x14ac:dyDescent="0.25">
      <c r="A13" s="254"/>
      <c r="D13" s="244"/>
      <c r="F13" s="185"/>
      <c r="G13" s="238"/>
      <c r="H13" s="185"/>
      <c r="I13" s="253"/>
    </row>
    <row r="14" spans="1:9" ht="14.25" customHeight="1" x14ac:dyDescent="0.25">
      <c r="A14" s="255" t="s">
        <v>203</v>
      </c>
      <c r="D14" s="244"/>
      <c r="F14" s="236">
        <f>SUM(F11:F11)</f>
        <v>291810468</v>
      </c>
      <c r="G14" s="238"/>
      <c r="H14" s="236">
        <f>SUM(H11:H11)</f>
        <v>260874246</v>
      </c>
      <c r="I14" s="253"/>
    </row>
    <row r="15" spans="1:9" ht="14.25" customHeight="1" x14ac:dyDescent="0.25">
      <c r="D15" s="244"/>
      <c r="F15" s="185"/>
      <c r="G15" s="238"/>
      <c r="H15" s="185"/>
    </row>
    <row r="16" spans="1:9" ht="14.25" customHeight="1" x14ac:dyDescent="0.25">
      <c r="A16" s="88" t="s">
        <v>146</v>
      </c>
      <c r="D16" s="244" t="s">
        <v>302</v>
      </c>
      <c r="F16" s="185">
        <f>WP!G107</f>
        <v>0</v>
      </c>
      <c r="G16" s="238"/>
      <c r="H16" s="185">
        <f>WP!I107</f>
        <v>0</v>
      </c>
    </row>
    <row r="17" spans="1:8" ht="14.25" customHeight="1" x14ac:dyDescent="0.25">
      <c r="D17" s="244"/>
      <c r="F17" s="185"/>
      <c r="G17" s="238"/>
      <c r="H17" s="185"/>
    </row>
    <row r="18" spans="1:8" s="87" customFormat="1" ht="15.75" customHeight="1" x14ac:dyDescent="0.25">
      <c r="A18" s="87" t="s">
        <v>112</v>
      </c>
      <c r="D18" s="251"/>
      <c r="F18" s="187">
        <f>SUM(F14-F16)</f>
        <v>291810468</v>
      </c>
      <c r="G18" s="256"/>
      <c r="H18" s="187">
        <f>SUM(H14-H16)</f>
        <v>260874246</v>
      </c>
    </row>
    <row r="19" spans="1:8" ht="14.25" customHeight="1" x14ac:dyDescent="0.25">
      <c r="D19" s="244"/>
      <c r="F19" s="185"/>
      <c r="G19" s="238"/>
      <c r="H19" s="185"/>
    </row>
    <row r="20" spans="1:8" ht="14.25" customHeight="1" x14ac:dyDescent="0.25">
      <c r="A20" s="88" t="s">
        <v>86</v>
      </c>
      <c r="D20" s="244" t="s">
        <v>308</v>
      </c>
      <c r="F20" s="185"/>
      <c r="G20" s="238"/>
      <c r="H20" s="185"/>
    </row>
    <row r="21" spans="1:8" ht="14.25" customHeight="1" x14ac:dyDescent="0.25">
      <c r="A21" s="254" t="s">
        <v>176</v>
      </c>
      <c r="D21" s="244"/>
      <c r="F21" s="185">
        <f>WP!G128</f>
        <v>442145476</v>
      </c>
      <c r="G21" s="238"/>
      <c r="H21" s="185">
        <f>WP!I128</f>
        <v>339744565</v>
      </c>
    </row>
    <row r="22" spans="1:8" ht="6" customHeight="1" x14ac:dyDescent="0.25">
      <c r="A22" s="257"/>
      <c r="D22" s="244"/>
      <c r="F22" s="185"/>
      <c r="G22" s="238"/>
      <c r="H22" s="185"/>
    </row>
    <row r="23" spans="1:8" ht="14.25" customHeight="1" x14ac:dyDescent="0.25">
      <c r="A23" s="258" t="s">
        <v>38</v>
      </c>
      <c r="D23" s="244"/>
      <c r="F23" s="236">
        <f>SUM(F21:F22)</f>
        <v>442145476</v>
      </c>
      <c r="G23" s="238"/>
      <c r="H23" s="236">
        <f>SUM(H21:H22)</f>
        <v>339744565</v>
      </c>
    </row>
    <row r="24" spans="1:8" s="87" customFormat="1" ht="15.75" customHeight="1" x14ac:dyDescent="0.25">
      <c r="A24" s="87" t="s">
        <v>91</v>
      </c>
      <c r="D24" s="251"/>
      <c r="F24" s="187">
        <f>+F18-F23</f>
        <v>-150335008</v>
      </c>
      <c r="G24" s="256"/>
      <c r="H24" s="187">
        <f>+H18-H23</f>
        <v>-78870319</v>
      </c>
    </row>
    <row r="25" spans="1:8" ht="14.25" customHeight="1" x14ac:dyDescent="0.25">
      <c r="D25" s="244"/>
      <c r="F25" s="185"/>
      <c r="G25" s="238"/>
      <c r="H25" s="185"/>
    </row>
    <row r="26" spans="1:8" ht="14.25" customHeight="1" x14ac:dyDescent="0.25">
      <c r="A26" s="88" t="s">
        <v>87</v>
      </c>
      <c r="D26" s="244">
        <v>10</v>
      </c>
      <c r="F26" s="185"/>
      <c r="G26" s="238"/>
      <c r="H26" s="185"/>
    </row>
    <row r="27" spans="1:8" ht="14.25" customHeight="1" x14ac:dyDescent="0.25">
      <c r="A27" s="259" t="s">
        <v>33</v>
      </c>
      <c r="D27" s="244"/>
      <c r="F27" s="185">
        <f>WP!G135</f>
        <v>176696789</v>
      </c>
      <c r="G27" s="238"/>
      <c r="H27" s="185">
        <f>WP!I135</f>
        <v>128487436</v>
      </c>
    </row>
    <row r="28" spans="1:8" ht="14.25" customHeight="1" x14ac:dyDescent="0.25">
      <c r="A28" s="259" t="s">
        <v>34</v>
      </c>
      <c r="D28" s="244"/>
      <c r="F28" s="185">
        <f>WP!G140</f>
        <v>1328259</v>
      </c>
      <c r="G28" s="238"/>
      <c r="H28" s="185">
        <f>WP!I140</f>
        <v>1581613</v>
      </c>
    </row>
    <row r="29" spans="1:8" ht="14.25" hidden="1" customHeight="1" x14ac:dyDescent="0.25">
      <c r="A29" s="138" t="s">
        <v>175</v>
      </c>
      <c r="D29" s="244"/>
      <c r="F29" s="185"/>
      <c r="G29" s="238"/>
      <c r="H29" s="185"/>
    </row>
    <row r="30" spans="1:8" ht="6" customHeight="1" x14ac:dyDescent="0.25">
      <c r="A30" s="138"/>
      <c r="D30" s="244"/>
      <c r="F30" s="185"/>
      <c r="G30" s="238"/>
      <c r="H30" s="185"/>
    </row>
    <row r="31" spans="1:8" ht="14.25" customHeight="1" x14ac:dyDescent="0.25">
      <c r="A31" s="258" t="s">
        <v>36</v>
      </c>
      <c r="D31" s="244"/>
      <c r="F31" s="236">
        <f>SUM(F27-F28)</f>
        <v>175368530</v>
      </c>
      <c r="G31" s="238"/>
      <c r="H31" s="236">
        <f>SUM(H27-H28)</f>
        <v>126905823</v>
      </c>
    </row>
    <row r="32" spans="1:8" s="87" customFormat="1" ht="15.75" customHeight="1" x14ac:dyDescent="0.25">
      <c r="A32" s="87" t="s">
        <v>113</v>
      </c>
      <c r="D32" s="251"/>
      <c r="F32" s="187">
        <f>+F24+F31-107</f>
        <v>25033415</v>
      </c>
      <c r="G32" s="256"/>
      <c r="H32" s="187">
        <f>+H24+H31</f>
        <v>48035504</v>
      </c>
    </row>
    <row r="33" spans="1:8" ht="14.25" customHeight="1" x14ac:dyDescent="0.25">
      <c r="D33" s="244"/>
      <c r="F33" s="185"/>
      <c r="G33" s="238"/>
      <c r="H33" s="185"/>
    </row>
    <row r="34" spans="1:8" ht="14.25" customHeight="1" x14ac:dyDescent="0.25">
      <c r="A34" s="88" t="s">
        <v>191</v>
      </c>
      <c r="B34" s="103"/>
      <c r="C34" s="103"/>
      <c r="D34" s="244"/>
      <c r="E34" s="103"/>
      <c r="F34" s="185">
        <f>WP!G146</f>
        <v>0</v>
      </c>
      <c r="G34" s="238"/>
      <c r="H34" s="185">
        <f>WP!I146</f>
        <v>0</v>
      </c>
    </row>
    <row r="35" spans="1:8" ht="14.25" customHeight="1" x14ac:dyDescent="0.25">
      <c r="D35" s="244"/>
      <c r="F35" s="238"/>
      <c r="G35" s="238"/>
      <c r="H35" s="238"/>
    </row>
    <row r="36" spans="1:8" s="87" customFormat="1" ht="15.75" customHeight="1" thickBot="1" x14ac:dyDescent="0.3">
      <c r="A36" s="87" t="s">
        <v>192</v>
      </c>
      <c r="B36" s="103"/>
      <c r="C36" s="103"/>
      <c r="D36" s="251"/>
      <c r="E36" s="103"/>
      <c r="F36" s="250">
        <f>F32+F34</f>
        <v>25033415</v>
      </c>
      <c r="G36" s="256"/>
      <c r="H36" s="250">
        <f>H32-H34</f>
        <v>48035504</v>
      </c>
    </row>
    <row r="37" spans="1:8" ht="14.25" customHeight="1" x14ac:dyDescent="0.25">
      <c r="D37" s="244"/>
      <c r="F37" s="238"/>
      <c r="G37" s="238"/>
      <c r="H37" s="238"/>
    </row>
    <row r="38" spans="1:8" ht="14.25" customHeight="1" x14ac:dyDescent="0.25">
      <c r="F38" s="260"/>
      <c r="G38" s="238"/>
      <c r="H38" s="260"/>
    </row>
    <row r="39" spans="1:8" ht="14.25" customHeight="1" x14ac:dyDescent="0.25">
      <c r="A39" s="261"/>
      <c r="F39" s="238"/>
      <c r="G39" s="238"/>
      <c r="H39" s="238"/>
    </row>
    <row r="40" spans="1:8" ht="14.25" customHeight="1" x14ac:dyDescent="0.25"/>
    <row r="41" spans="1:8" ht="14.25" customHeight="1" x14ac:dyDescent="0.25">
      <c r="A41" s="88" t="str">
        <f>NERACA!A26</f>
        <v>Lihat catatan atas laporan keuangan yang merupakan bagian</v>
      </c>
    </row>
    <row r="42" spans="1:8" ht="14.25" customHeight="1" x14ac:dyDescent="0.25">
      <c r="A42" s="88" t="str">
        <f>NERACA!A27</f>
        <v>yang tidak terpisahkan dari laporan keuangan</v>
      </c>
    </row>
  </sheetData>
  <pageMargins left="0.9055118110236221" right="0.27559055118110237" top="0.9055118110236221" bottom="0.51181102362204722" header="0.51181102362204722" footer="0.78740157480314965"/>
  <pageSetup paperSize="9" firstPageNumber="3" orientation="portrait" useFirstPageNumber="1"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K68"/>
  <sheetViews>
    <sheetView view="pageBreakPreview" topLeftCell="A5" zoomScaleNormal="90" zoomScaleSheetLayoutView="100" workbookViewId="0">
      <selection activeCell="I6" sqref="I6"/>
    </sheetView>
  </sheetViews>
  <sheetFormatPr defaultRowHeight="14.25" x14ac:dyDescent="0.25"/>
  <cols>
    <col min="1" max="1" width="1.7109375" style="87" customWidth="1"/>
    <col min="2" max="2" width="1.7109375" style="88" customWidth="1"/>
    <col min="3" max="3" width="25.7109375" style="88" customWidth="1"/>
    <col min="4" max="4" width="14.7109375" style="88" customWidth="1"/>
    <col min="5" max="5" width="2.42578125" style="88" customWidth="1"/>
    <col min="6" max="6" width="16.28515625" style="88" customWidth="1"/>
    <col min="7" max="7" width="1.85546875" style="88" customWidth="1"/>
    <col min="8" max="8" width="18.28515625" style="88" customWidth="1"/>
    <col min="9" max="9" width="16" style="88" customWidth="1"/>
    <col min="10" max="10" width="11.28515625" style="88" bestFit="1" customWidth="1"/>
    <col min="11" max="11" width="17" style="88" customWidth="1"/>
    <col min="12" max="16384" width="9.140625" style="88"/>
  </cols>
  <sheetData>
    <row r="1" spans="1:11" x14ac:dyDescent="0.25">
      <c r="A1" s="87" t="str">
        <f>NERACA!A1</f>
        <v xml:space="preserve">PT SEMOGA LULUS CEPAT </v>
      </c>
    </row>
    <row r="2" spans="1:11" x14ac:dyDescent="0.25">
      <c r="A2" s="87" t="s">
        <v>92</v>
      </c>
    </row>
    <row r="3" spans="1:11" x14ac:dyDescent="0.25">
      <c r="A3" s="87" t="str">
        <f>+NERACA!A3</f>
        <v>UNTUK TAHUN YANG BERAKHIR 31 DESEMBER 2016 DAN 2015</v>
      </c>
    </row>
    <row r="4" spans="1:11" x14ac:dyDescent="0.25">
      <c r="A4" s="88" t="s">
        <v>69</v>
      </c>
    </row>
    <row r="5" spans="1:11" ht="5.25" customHeight="1" x14ac:dyDescent="0.25">
      <c r="A5" s="92"/>
      <c r="B5" s="93"/>
      <c r="C5" s="93"/>
      <c r="D5" s="93"/>
      <c r="E5" s="93"/>
      <c r="F5" s="93"/>
      <c r="G5" s="93"/>
      <c r="H5" s="93"/>
    </row>
    <row r="8" spans="1:11" x14ac:dyDescent="0.25">
      <c r="D8" s="102" t="s">
        <v>66</v>
      </c>
      <c r="E8" s="102"/>
      <c r="F8" s="321" t="s">
        <v>126</v>
      </c>
      <c r="G8" s="102"/>
      <c r="H8" s="182"/>
      <c r="I8" s="95"/>
    </row>
    <row r="9" spans="1:11" x14ac:dyDescent="0.25">
      <c r="D9" s="102" t="s">
        <v>93</v>
      </c>
      <c r="E9" s="102"/>
      <c r="F9" s="321"/>
      <c r="G9" s="102"/>
      <c r="H9" s="102" t="s">
        <v>90</v>
      </c>
    </row>
    <row r="10" spans="1:11" ht="15" thickBot="1" x14ac:dyDescent="0.3">
      <c r="D10" s="262" t="s">
        <v>95</v>
      </c>
      <c r="E10" s="262"/>
      <c r="F10" s="322"/>
      <c r="G10" s="262"/>
      <c r="H10" s="263"/>
      <c r="I10" s="91"/>
    </row>
    <row r="11" spans="1:11" x14ac:dyDescent="0.25">
      <c r="F11" s="91"/>
      <c r="H11" s="91"/>
      <c r="I11" s="91"/>
    </row>
    <row r="12" spans="1:11" x14ac:dyDescent="0.25">
      <c r="D12" s="185"/>
      <c r="E12" s="185"/>
      <c r="F12" s="185"/>
      <c r="G12" s="185"/>
      <c r="H12" s="185"/>
      <c r="I12" s="91"/>
    </row>
    <row r="13" spans="1:11" x14ac:dyDescent="0.25">
      <c r="A13" s="87" t="s">
        <v>236</v>
      </c>
      <c r="D13" s="264">
        <v>30000000</v>
      </c>
      <c r="E13" s="264"/>
      <c r="F13" s="264">
        <f>WP!I86</f>
        <v>325934555</v>
      </c>
      <c r="G13" s="264"/>
      <c r="H13" s="264">
        <f>SUM(D13:F13)</f>
        <v>355934555</v>
      </c>
      <c r="I13" s="91">
        <v>0</v>
      </c>
    </row>
    <row r="14" spans="1:11" x14ac:dyDescent="0.25">
      <c r="D14" s="185"/>
      <c r="E14" s="185"/>
      <c r="F14" s="185"/>
      <c r="G14" s="185"/>
      <c r="H14" s="185"/>
      <c r="I14" s="91"/>
    </row>
    <row r="15" spans="1:11" x14ac:dyDescent="0.25">
      <c r="B15" s="88" t="s">
        <v>157</v>
      </c>
      <c r="D15" s="185">
        <v>0</v>
      </c>
      <c r="E15" s="185"/>
      <c r="F15" s="185">
        <f>WP!I148</f>
        <v>48035397</v>
      </c>
      <c r="G15" s="185"/>
      <c r="H15" s="185">
        <f>+D15+F15</f>
        <v>48035397</v>
      </c>
      <c r="K15" s="265"/>
    </row>
    <row r="16" spans="1:11" x14ac:dyDescent="0.25">
      <c r="B16" s="88" t="s">
        <v>168</v>
      </c>
      <c r="D16" s="185" t="s">
        <v>168</v>
      </c>
      <c r="E16" s="185"/>
      <c r="F16" s="185" t="s">
        <v>168</v>
      </c>
      <c r="G16" s="185" t="s">
        <v>168</v>
      </c>
      <c r="H16" s="185" t="s">
        <v>168</v>
      </c>
      <c r="I16" s="91"/>
      <c r="K16" s="135"/>
    </row>
    <row r="17" spans="1:11" x14ac:dyDescent="0.25">
      <c r="D17" s="185"/>
      <c r="E17" s="185"/>
      <c r="F17" s="185"/>
      <c r="G17" s="185"/>
      <c r="H17" s="185"/>
      <c r="I17" s="91"/>
    </row>
    <row r="18" spans="1:11" ht="15" thickBot="1" x14ac:dyDescent="0.3">
      <c r="A18" s="87" t="s">
        <v>237</v>
      </c>
      <c r="D18" s="250">
        <f>SUM(D13:D16)</f>
        <v>30000000</v>
      </c>
      <c r="E18" s="250"/>
      <c r="F18" s="250">
        <f>SUM(F13:F16)</f>
        <v>373969952</v>
      </c>
      <c r="G18" s="250"/>
      <c r="H18" s="250">
        <f>SUM(H13:H16)</f>
        <v>403969952</v>
      </c>
      <c r="I18" s="91"/>
    </row>
    <row r="19" spans="1:11" x14ac:dyDescent="0.25">
      <c r="D19" s="265"/>
      <c r="E19" s="265"/>
      <c r="F19" s="265"/>
      <c r="G19" s="265"/>
      <c r="H19" s="265"/>
      <c r="I19" s="91"/>
    </row>
    <row r="20" spans="1:11" x14ac:dyDescent="0.25">
      <c r="B20" s="88" t="s">
        <v>158</v>
      </c>
      <c r="D20" s="185">
        <v>0</v>
      </c>
      <c r="E20" s="185"/>
      <c r="F20" s="185">
        <f>+LR!F36</f>
        <v>25033415</v>
      </c>
      <c r="G20" s="185"/>
      <c r="H20" s="185">
        <f>+D20+F20</f>
        <v>25033415</v>
      </c>
      <c r="I20" s="91"/>
    </row>
    <row r="21" spans="1:11" x14ac:dyDescent="0.25">
      <c r="B21" s="88" t="s">
        <v>168</v>
      </c>
      <c r="D21" s="185"/>
      <c r="E21" s="185"/>
      <c r="F21" s="185" t="s">
        <v>168</v>
      </c>
      <c r="G21" s="185" t="s">
        <v>168</v>
      </c>
      <c r="H21" s="185" t="str">
        <f>F21</f>
        <v xml:space="preserve"> </v>
      </c>
      <c r="I21" s="91"/>
    </row>
    <row r="22" spans="1:11" x14ac:dyDescent="0.25">
      <c r="D22" s="185"/>
      <c r="E22" s="185"/>
      <c r="F22" s="185"/>
      <c r="G22" s="185"/>
      <c r="H22" s="185"/>
      <c r="I22" s="91"/>
    </row>
    <row r="23" spans="1:11" ht="15" thickBot="1" x14ac:dyDescent="0.3">
      <c r="A23" s="87" t="s">
        <v>238</v>
      </c>
      <c r="D23" s="250">
        <f>SUM(D18:D21)</f>
        <v>30000000</v>
      </c>
      <c r="E23" s="266"/>
      <c r="F23" s="250">
        <f>SUM(F18:F21)</f>
        <v>399003367</v>
      </c>
      <c r="G23" s="250"/>
      <c r="H23" s="250">
        <f>SUM(H18:H21)</f>
        <v>429003367</v>
      </c>
      <c r="I23" s="135"/>
      <c r="K23" s="91" t="s">
        <v>168</v>
      </c>
    </row>
    <row r="24" spans="1:11" x14ac:dyDescent="0.25">
      <c r="D24" s="185"/>
      <c r="E24" s="185"/>
      <c r="F24" s="185"/>
      <c r="G24" s="185"/>
      <c r="H24" s="185"/>
      <c r="I24" s="135"/>
    </row>
    <row r="25" spans="1:11" x14ac:dyDescent="0.25">
      <c r="D25" s="185"/>
      <c r="E25" s="185"/>
      <c r="F25" s="185"/>
      <c r="G25" s="185"/>
      <c r="H25" s="185" t="s">
        <v>168</v>
      </c>
      <c r="I25" s="135"/>
      <c r="K25" s="88" t="s">
        <v>168</v>
      </c>
    </row>
    <row r="26" spans="1:11" x14ac:dyDescent="0.25">
      <c r="D26" s="185"/>
      <c r="E26" s="185"/>
      <c r="F26" s="185"/>
      <c r="G26" s="185"/>
      <c r="H26" s="185"/>
      <c r="I26" s="135"/>
      <c r="K26" s="88" t="s">
        <v>168</v>
      </c>
    </row>
    <row r="27" spans="1:11" x14ac:dyDescent="0.25">
      <c r="D27" s="185"/>
      <c r="E27" s="185"/>
      <c r="F27" s="185"/>
      <c r="G27" s="185"/>
      <c r="H27" s="185" t="s">
        <v>168</v>
      </c>
      <c r="I27" s="135"/>
    </row>
    <row r="28" spans="1:11" x14ac:dyDescent="0.25">
      <c r="A28" s="88" t="str">
        <f>NERACA!A26</f>
        <v>Lihat catatan atas laporan keuangan yang merupakan bagian</v>
      </c>
      <c r="D28" s="185"/>
      <c r="E28" s="185"/>
      <c r="F28" s="185"/>
      <c r="G28" s="185"/>
      <c r="H28" s="185"/>
      <c r="I28" s="91"/>
      <c r="K28" s="88" t="s">
        <v>168</v>
      </c>
    </row>
    <row r="29" spans="1:11" x14ac:dyDescent="0.25">
      <c r="A29" s="88" t="str">
        <f>NERACA!A27</f>
        <v>yang tidak terpisahkan dari laporan keuangan</v>
      </c>
      <c r="D29" s="185"/>
      <c r="E29" s="185"/>
      <c r="F29" s="185"/>
      <c r="G29" s="185"/>
      <c r="H29" s="185"/>
    </row>
    <row r="30" spans="1:11" x14ac:dyDescent="0.25">
      <c r="D30" s="185"/>
      <c r="E30" s="185"/>
      <c r="F30" s="185"/>
      <c r="G30" s="185"/>
      <c r="H30" s="185"/>
      <c r="I30" s="91"/>
      <c r="K30" s="88" t="s">
        <v>168</v>
      </c>
    </row>
    <row r="31" spans="1:11" x14ac:dyDescent="0.25">
      <c r="D31" s="185"/>
      <c r="E31" s="185"/>
      <c r="F31" s="185"/>
      <c r="G31" s="185"/>
      <c r="H31" s="185"/>
    </row>
    <row r="32" spans="1:11" x14ac:dyDescent="0.25">
      <c r="D32" s="185"/>
      <c r="E32" s="185"/>
      <c r="F32" s="185"/>
      <c r="G32" s="185"/>
      <c r="H32" s="185"/>
    </row>
    <row r="33" spans="4:9" x14ac:dyDescent="0.25">
      <c r="D33" s="185"/>
      <c r="E33" s="185"/>
      <c r="F33" s="185"/>
      <c r="G33" s="185"/>
      <c r="H33" s="185"/>
    </row>
    <row r="34" spans="4:9" x14ac:dyDescent="0.25">
      <c r="D34" s="185"/>
      <c r="E34" s="185"/>
      <c r="F34" s="185"/>
      <c r="G34" s="185"/>
      <c r="H34" s="185"/>
      <c r="I34" s="91"/>
    </row>
    <row r="35" spans="4:9" x14ac:dyDescent="0.25">
      <c r="D35" s="185"/>
      <c r="E35" s="185"/>
      <c r="F35" s="185"/>
      <c r="G35" s="185"/>
      <c r="H35" s="185"/>
      <c r="I35" s="91"/>
    </row>
    <row r="36" spans="4:9" x14ac:dyDescent="0.25">
      <c r="D36" s="185"/>
      <c r="E36" s="185"/>
      <c r="F36" s="185"/>
      <c r="G36" s="185"/>
      <c r="H36" s="185"/>
    </row>
    <row r="37" spans="4:9" x14ac:dyDescent="0.25">
      <c r="D37" s="185"/>
      <c r="E37" s="185"/>
      <c r="F37" s="185"/>
      <c r="G37" s="185"/>
      <c r="H37" s="185"/>
      <c r="I37" s="91"/>
    </row>
    <row r="38" spans="4:9" x14ac:dyDescent="0.25">
      <c r="D38" s="185"/>
      <c r="E38" s="185"/>
      <c r="F38" s="185"/>
      <c r="G38" s="185"/>
      <c r="H38" s="185"/>
    </row>
    <row r="39" spans="4:9" x14ac:dyDescent="0.25">
      <c r="D39" s="185"/>
      <c r="E39" s="185"/>
      <c r="F39" s="185"/>
      <c r="G39" s="185"/>
      <c r="H39" s="185"/>
      <c r="I39" s="91"/>
    </row>
    <row r="40" spans="4:9" x14ac:dyDescent="0.25">
      <c r="D40" s="185"/>
      <c r="E40" s="185"/>
      <c r="F40" s="185"/>
      <c r="G40" s="185"/>
      <c r="H40" s="185"/>
    </row>
    <row r="41" spans="4:9" x14ac:dyDescent="0.25">
      <c r="D41" s="238"/>
      <c r="E41" s="238"/>
      <c r="F41" s="238"/>
      <c r="G41" s="238"/>
      <c r="H41" s="238"/>
    </row>
    <row r="42" spans="4:9" x14ac:dyDescent="0.25">
      <c r="D42" s="238"/>
      <c r="E42" s="238"/>
      <c r="F42" s="238"/>
      <c r="G42" s="238"/>
      <c r="H42" s="238"/>
    </row>
    <row r="43" spans="4:9" x14ac:dyDescent="0.25">
      <c r="D43" s="238"/>
      <c r="E43" s="238"/>
      <c r="F43" s="238"/>
      <c r="G43" s="238"/>
      <c r="H43" s="238"/>
    </row>
    <row r="44" spans="4:9" x14ac:dyDescent="0.25">
      <c r="D44" s="238"/>
      <c r="E44" s="238"/>
      <c r="F44" s="238"/>
      <c r="G44" s="238"/>
      <c r="H44" s="238"/>
    </row>
    <row r="45" spans="4:9" x14ac:dyDescent="0.25">
      <c r="D45" s="238"/>
      <c r="E45" s="238"/>
      <c r="F45" s="238"/>
      <c r="G45" s="238"/>
      <c r="H45" s="238"/>
    </row>
    <row r="46" spans="4:9" x14ac:dyDescent="0.25">
      <c r="D46" s="238"/>
      <c r="E46" s="238"/>
      <c r="F46" s="238"/>
      <c r="G46" s="238"/>
      <c r="H46" s="238"/>
    </row>
    <row r="47" spans="4:9" x14ac:dyDescent="0.25">
      <c r="D47" s="238"/>
      <c r="E47" s="238"/>
      <c r="F47" s="238"/>
      <c r="G47" s="238"/>
      <c r="H47" s="238"/>
    </row>
    <row r="48" spans="4:9" x14ac:dyDescent="0.25">
      <c r="D48" s="238"/>
      <c r="E48" s="238"/>
      <c r="F48" s="238"/>
      <c r="G48" s="238"/>
      <c r="H48" s="238"/>
    </row>
    <row r="49" spans="4:8" x14ac:dyDescent="0.25">
      <c r="D49" s="238"/>
      <c r="E49" s="238"/>
      <c r="F49" s="238"/>
      <c r="G49" s="238"/>
      <c r="H49" s="238"/>
    </row>
    <row r="50" spans="4:8" x14ac:dyDescent="0.25">
      <c r="D50" s="238"/>
      <c r="E50" s="238"/>
      <c r="F50" s="238"/>
      <c r="G50" s="238"/>
      <c r="H50" s="238"/>
    </row>
    <row r="51" spans="4:8" x14ac:dyDescent="0.25">
      <c r="D51" s="238"/>
      <c r="E51" s="238"/>
      <c r="F51" s="238"/>
      <c r="G51" s="238"/>
      <c r="H51" s="238"/>
    </row>
    <row r="52" spans="4:8" x14ac:dyDescent="0.25">
      <c r="D52" s="238"/>
      <c r="E52" s="238"/>
      <c r="F52" s="238"/>
      <c r="G52" s="238"/>
      <c r="H52" s="238"/>
    </row>
    <row r="53" spans="4:8" x14ac:dyDescent="0.25">
      <c r="D53" s="238"/>
      <c r="E53" s="238"/>
      <c r="F53" s="238"/>
      <c r="G53" s="238"/>
      <c r="H53" s="238"/>
    </row>
    <row r="54" spans="4:8" x14ac:dyDescent="0.25">
      <c r="D54" s="238"/>
      <c r="E54" s="238"/>
      <c r="F54" s="238"/>
      <c r="G54" s="238"/>
      <c r="H54" s="238"/>
    </row>
    <row r="55" spans="4:8" x14ac:dyDescent="0.25">
      <c r="D55" s="238"/>
      <c r="E55" s="238"/>
      <c r="F55" s="238"/>
      <c r="G55" s="238"/>
      <c r="H55" s="238"/>
    </row>
    <row r="56" spans="4:8" x14ac:dyDescent="0.25">
      <c r="D56" s="238"/>
      <c r="E56" s="238"/>
      <c r="F56" s="238"/>
      <c r="G56" s="238"/>
      <c r="H56" s="238"/>
    </row>
    <row r="57" spans="4:8" x14ac:dyDescent="0.25">
      <c r="D57" s="238"/>
      <c r="E57" s="238"/>
      <c r="F57" s="238"/>
      <c r="G57" s="238"/>
      <c r="H57" s="238"/>
    </row>
    <row r="58" spans="4:8" x14ac:dyDescent="0.25">
      <c r="D58" s="238"/>
      <c r="E58" s="238"/>
      <c r="F58" s="238"/>
      <c r="G58" s="238"/>
      <c r="H58" s="238"/>
    </row>
    <row r="59" spans="4:8" x14ac:dyDescent="0.25">
      <c r="D59" s="238"/>
      <c r="E59" s="238"/>
      <c r="F59" s="238"/>
      <c r="G59" s="238"/>
      <c r="H59" s="238"/>
    </row>
    <row r="60" spans="4:8" x14ac:dyDescent="0.25">
      <c r="D60" s="238"/>
      <c r="E60" s="238"/>
      <c r="F60" s="238"/>
      <c r="G60" s="238"/>
      <c r="H60" s="238"/>
    </row>
    <row r="61" spans="4:8" x14ac:dyDescent="0.25">
      <c r="D61" s="238"/>
      <c r="E61" s="238"/>
      <c r="F61" s="238"/>
      <c r="G61" s="238"/>
      <c r="H61" s="238"/>
    </row>
    <row r="62" spans="4:8" x14ac:dyDescent="0.25">
      <c r="D62" s="238"/>
      <c r="E62" s="238"/>
      <c r="F62" s="238"/>
      <c r="G62" s="238"/>
      <c r="H62" s="238"/>
    </row>
    <row r="63" spans="4:8" x14ac:dyDescent="0.25">
      <c r="D63" s="238"/>
      <c r="E63" s="238"/>
      <c r="F63" s="238"/>
      <c r="G63" s="238"/>
      <c r="H63" s="238"/>
    </row>
    <row r="64" spans="4:8" x14ac:dyDescent="0.25">
      <c r="D64" s="238"/>
      <c r="E64" s="238"/>
      <c r="F64" s="238"/>
      <c r="G64" s="238"/>
      <c r="H64" s="238"/>
    </row>
    <row r="65" spans="4:8" x14ac:dyDescent="0.25">
      <c r="D65" s="238"/>
      <c r="E65" s="238"/>
      <c r="F65" s="238"/>
      <c r="G65" s="238"/>
      <c r="H65" s="238"/>
    </row>
    <row r="66" spans="4:8" x14ac:dyDescent="0.25">
      <c r="D66" s="238"/>
      <c r="E66" s="238"/>
      <c r="F66" s="238"/>
      <c r="G66" s="238"/>
      <c r="H66" s="238"/>
    </row>
    <row r="67" spans="4:8" x14ac:dyDescent="0.25">
      <c r="D67" s="238"/>
      <c r="E67" s="238"/>
      <c r="F67" s="238"/>
      <c r="G67" s="238"/>
      <c r="H67" s="238"/>
    </row>
    <row r="68" spans="4:8" x14ac:dyDescent="0.25">
      <c r="D68" s="238"/>
      <c r="E68" s="238"/>
      <c r="F68" s="238"/>
      <c r="G68" s="238"/>
      <c r="H68" s="238"/>
    </row>
  </sheetData>
  <mergeCells count="1">
    <mergeCell ref="F8:F10"/>
  </mergeCells>
  <pageMargins left="0.78740157480314965" right="0.35433070866141736" top="0.70866141732283472" bottom="0.44" header="0.51181102362204722" footer="0.70866141732283472"/>
  <pageSetup paperSize="9" firstPageNumber="4" orientation="portrait" useFirstPageNumber="1" r:id="rId1"/>
  <headerFooter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P49"/>
  <sheetViews>
    <sheetView view="pageBreakPreview" zoomScaleNormal="90" zoomScaleSheetLayoutView="100" workbookViewId="0">
      <selection activeCell="G1" sqref="G1"/>
    </sheetView>
  </sheetViews>
  <sheetFormatPr defaultRowHeight="14.25" x14ac:dyDescent="0.25"/>
  <cols>
    <col min="1" max="1" width="1.7109375" style="87" customWidth="1"/>
    <col min="2" max="2" width="1.7109375" style="88" customWidth="1"/>
    <col min="3" max="3" width="50.7109375" style="88" customWidth="1"/>
    <col min="4" max="4" width="17.7109375" style="88" customWidth="1"/>
    <col min="5" max="5" width="3.7109375" style="88" customWidth="1"/>
    <col min="6" max="6" width="15.28515625" style="88" customWidth="1"/>
    <col min="7" max="7" width="18.140625" style="88" customWidth="1"/>
    <col min="8" max="8" width="14.42578125" style="88" hidden="1" customWidth="1"/>
    <col min="9" max="9" width="16.140625" style="88" hidden="1" customWidth="1"/>
    <col min="10" max="10" width="20.42578125" style="88" hidden="1" customWidth="1"/>
    <col min="11" max="11" width="21.85546875" style="88" hidden="1" customWidth="1"/>
    <col min="12" max="12" width="26.42578125" style="88" hidden="1" customWidth="1"/>
    <col min="13" max="13" width="15.5703125" style="88" hidden="1" customWidth="1"/>
    <col min="14" max="14" width="19.7109375" style="88" customWidth="1"/>
    <col min="15" max="15" width="12.85546875" style="88" bestFit="1" customWidth="1"/>
    <col min="16" max="16" width="15.7109375" style="88" customWidth="1"/>
    <col min="17" max="16384" width="9.140625" style="88"/>
  </cols>
  <sheetData>
    <row r="1" spans="1:16" x14ac:dyDescent="0.25">
      <c r="A1" s="87" t="str">
        <f>NERACA!A1</f>
        <v xml:space="preserve">PT SEMOGA LULUS CEPAT </v>
      </c>
    </row>
    <row r="2" spans="1:16" x14ac:dyDescent="0.25">
      <c r="A2" s="87" t="s">
        <v>96</v>
      </c>
    </row>
    <row r="3" spans="1:16" x14ac:dyDescent="0.25">
      <c r="A3" s="87" t="str">
        <f>+NERACA!A3</f>
        <v>UNTUK TAHUN YANG BERAKHIR 31 DESEMBER 2016 DAN 2015</v>
      </c>
    </row>
    <row r="4" spans="1:16" x14ac:dyDescent="0.25">
      <c r="A4" s="88" t="s">
        <v>69</v>
      </c>
    </row>
    <row r="5" spans="1:16" ht="4.5" customHeight="1" x14ac:dyDescent="0.25">
      <c r="A5" s="92"/>
      <c r="B5" s="93"/>
      <c r="C5" s="93"/>
      <c r="D5" s="93"/>
      <c r="E5" s="93"/>
      <c r="F5" s="93"/>
      <c r="I5" s="93"/>
      <c r="J5" s="93"/>
      <c r="K5" s="93"/>
    </row>
    <row r="6" spans="1:16" ht="12.75" customHeight="1" x14ac:dyDescent="0.25">
      <c r="I6" s="93"/>
      <c r="K6" s="93"/>
    </row>
    <row r="7" spans="1:16" x14ac:dyDescent="0.25">
      <c r="D7" s="200">
        <f>+NERACA!G6</f>
        <v>2016</v>
      </c>
      <c r="E7" s="87"/>
      <c r="F7" s="200">
        <v>2015</v>
      </c>
      <c r="I7" s="229">
        <v>2007</v>
      </c>
      <c r="K7" s="230" t="s">
        <v>83</v>
      </c>
    </row>
    <row r="8" spans="1:16" x14ac:dyDescent="0.25">
      <c r="A8" s="87" t="s">
        <v>97</v>
      </c>
      <c r="I8" s="91"/>
      <c r="K8" s="91"/>
    </row>
    <row r="9" spans="1:16" x14ac:dyDescent="0.25">
      <c r="B9" s="88" t="s">
        <v>37</v>
      </c>
      <c r="D9" s="135">
        <f>+LR!F36</f>
        <v>25033415</v>
      </c>
      <c r="F9" s="135">
        <f>WP!I148</f>
        <v>48035397</v>
      </c>
      <c r="I9" s="185">
        <v>232999307.75947523</v>
      </c>
      <c r="K9" s="178" t="e">
        <v>#REF!</v>
      </c>
      <c r="L9" s="91" t="e">
        <v>#REF!</v>
      </c>
    </row>
    <row r="10" spans="1:16" x14ac:dyDescent="0.25">
      <c r="B10" s="88" t="s">
        <v>128</v>
      </c>
      <c r="D10" s="135">
        <v>16350212</v>
      </c>
      <c r="F10" s="135">
        <v>16350212</v>
      </c>
      <c r="I10" s="185">
        <v>3311394</v>
      </c>
      <c r="K10" s="91">
        <v>100505313.66666666</v>
      </c>
    </row>
    <row r="11" spans="1:16" ht="6" customHeight="1" x14ac:dyDescent="0.25">
      <c r="D11" s="135"/>
      <c r="F11" s="135"/>
      <c r="I11" s="91"/>
      <c r="K11" s="91"/>
    </row>
    <row r="12" spans="1:16" x14ac:dyDescent="0.25">
      <c r="B12" s="87" t="s">
        <v>105</v>
      </c>
      <c r="C12" s="87"/>
      <c r="D12" s="231">
        <f>SUM(D9:D11)</f>
        <v>41383627</v>
      </c>
      <c r="F12" s="231">
        <f>SUM(F9+F10)</f>
        <v>64385609</v>
      </c>
      <c r="I12" s="231">
        <v>236310701.75947523</v>
      </c>
      <c r="K12" s="91"/>
    </row>
    <row r="13" spans="1:16" ht="9" customHeight="1" x14ac:dyDescent="0.25">
      <c r="D13" s="135"/>
      <c r="F13" s="135"/>
      <c r="I13" s="91"/>
      <c r="K13" s="91"/>
    </row>
    <row r="14" spans="1:16" x14ac:dyDescent="0.25">
      <c r="B14" s="87" t="s">
        <v>151</v>
      </c>
      <c r="D14" s="135"/>
      <c r="F14" s="135"/>
      <c r="I14" s="91"/>
      <c r="K14" s="91"/>
    </row>
    <row r="15" spans="1:16" x14ac:dyDescent="0.25">
      <c r="B15" s="87"/>
      <c r="C15" s="232" t="s">
        <v>147</v>
      </c>
      <c r="D15" s="135">
        <v>231762148</v>
      </c>
      <c r="F15" s="135">
        <v>77210405</v>
      </c>
      <c r="I15" s="91"/>
      <c r="K15" s="91"/>
      <c r="N15" s="157"/>
    </row>
    <row r="16" spans="1:16" x14ac:dyDescent="0.25">
      <c r="C16" s="232" t="s">
        <v>226</v>
      </c>
      <c r="D16" s="197">
        <v>-243077550</v>
      </c>
      <c r="F16" s="135">
        <v>-67837418</v>
      </c>
      <c r="I16" s="185"/>
      <c r="K16" s="91"/>
      <c r="N16" s="157"/>
      <c r="P16" s="157"/>
    </row>
    <row r="17" spans="1:16" ht="6" customHeight="1" x14ac:dyDescent="0.25">
      <c r="D17" s="91"/>
      <c r="F17" s="91"/>
      <c r="I17" s="91"/>
      <c r="K17" s="91"/>
    </row>
    <row r="18" spans="1:16" x14ac:dyDescent="0.25">
      <c r="C18" s="88" t="s">
        <v>127</v>
      </c>
      <c r="D18" s="231">
        <f>SUM(D15:D17)</f>
        <v>-11315402</v>
      </c>
      <c r="F18" s="231">
        <f>SUM(F15:F17)</f>
        <v>9372987</v>
      </c>
      <c r="G18" s="87"/>
      <c r="H18" s="87"/>
      <c r="I18" s="231">
        <v>-118788977.54190004</v>
      </c>
      <c r="K18" s="233" t="e">
        <v>#REF!</v>
      </c>
    </row>
    <row r="19" spans="1:16" s="87" customFormat="1" x14ac:dyDescent="0.25">
      <c r="B19" s="87" t="s">
        <v>98</v>
      </c>
      <c r="D19" s="234">
        <f>+D12+D18</f>
        <v>30068225</v>
      </c>
      <c r="F19" s="234">
        <f>+F12+F18</f>
        <v>73758596</v>
      </c>
      <c r="I19" s="234">
        <v>117521724.21757519</v>
      </c>
      <c r="K19" s="103" t="e">
        <v>#REF!</v>
      </c>
    </row>
    <row r="20" spans="1:16" ht="12.75" customHeight="1" x14ac:dyDescent="0.25">
      <c r="D20" s="185"/>
      <c r="F20" s="185"/>
      <c r="I20" s="91"/>
      <c r="K20" s="91"/>
    </row>
    <row r="21" spans="1:16" x14ac:dyDescent="0.25">
      <c r="A21" s="87" t="s">
        <v>99</v>
      </c>
      <c r="D21" s="135"/>
      <c r="F21" s="135"/>
      <c r="I21" s="91"/>
      <c r="K21" s="91"/>
    </row>
    <row r="22" spans="1:16" x14ac:dyDescent="0.25">
      <c r="C22" s="235" t="s">
        <v>170</v>
      </c>
      <c r="D22" s="197">
        <v>0</v>
      </c>
      <c r="E22" s="185"/>
      <c r="F22" s="185" t="s">
        <v>168</v>
      </c>
      <c r="I22" s="91"/>
      <c r="K22" s="91"/>
      <c r="P22" s="157"/>
    </row>
    <row r="23" spans="1:16" x14ac:dyDescent="0.25">
      <c r="C23" s="235" t="s">
        <v>169</v>
      </c>
      <c r="D23" s="197">
        <v>0</v>
      </c>
      <c r="E23" s="185"/>
      <c r="F23" s="197">
        <v>0</v>
      </c>
      <c r="I23" s="91"/>
      <c r="K23" s="91"/>
    </row>
    <row r="24" spans="1:16" ht="6" customHeight="1" x14ac:dyDescent="0.25">
      <c r="D24" s="185"/>
      <c r="F24" s="185"/>
      <c r="I24" s="185">
        <v>0</v>
      </c>
      <c r="L24" s="91" t="e">
        <v>#REF!</v>
      </c>
    </row>
    <row r="25" spans="1:16" s="87" customFormat="1" x14ac:dyDescent="0.25">
      <c r="B25" s="87" t="s">
        <v>100</v>
      </c>
      <c r="D25" s="234">
        <f>SUM(D21:D24)</f>
        <v>0</v>
      </c>
      <c r="F25" s="234">
        <f>SUM(F21:F24)</f>
        <v>0</v>
      </c>
      <c r="I25" s="234">
        <v>-48026438</v>
      </c>
      <c r="K25" s="243">
        <v>-153076400</v>
      </c>
      <c r="L25" s="103">
        <v>8999999.6666666679</v>
      </c>
    </row>
    <row r="26" spans="1:16" ht="12.75" customHeight="1" x14ac:dyDescent="0.25">
      <c r="D26" s="185"/>
      <c r="F26" s="185"/>
      <c r="K26" s="91"/>
      <c r="L26" s="91" t="e">
        <v>#REF!</v>
      </c>
    </row>
    <row r="27" spans="1:16" x14ac:dyDescent="0.25">
      <c r="A27" s="87" t="s">
        <v>101</v>
      </c>
      <c r="D27" s="135"/>
      <c r="F27" s="135"/>
      <c r="K27" s="91"/>
    </row>
    <row r="28" spans="1:16" ht="15" customHeight="1" x14ac:dyDescent="0.25">
      <c r="C28" s="232" t="s">
        <v>227</v>
      </c>
      <c r="D28" s="185">
        <v>0</v>
      </c>
      <c r="F28" s="185">
        <v>0</v>
      </c>
    </row>
    <row r="29" spans="1:16" ht="15" customHeight="1" x14ac:dyDescent="0.25">
      <c r="C29" s="232" t="s">
        <v>66</v>
      </c>
      <c r="D29" s="185">
        <v>0</v>
      </c>
      <c r="F29" s="185"/>
    </row>
    <row r="30" spans="1:16" ht="6" customHeight="1" x14ac:dyDescent="0.25">
      <c r="C30" s="232"/>
      <c r="D30" s="185"/>
      <c r="F30" s="185"/>
    </row>
    <row r="31" spans="1:16" s="87" customFormat="1" x14ac:dyDescent="0.25">
      <c r="B31" s="87" t="s">
        <v>106</v>
      </c>
      <c r="D31" s="187">
        <f>SUM(D28:D28)</f>
        <v>0</v>
      </c>
      <c r="F31" s="187">
        <f>SUM(F28:F29)</f>
        <v>0</v>
      </c>
      <c r="I31" s="187">
        <v>125000000</v>
      </c>
    </row>
    <row r="32" spans="1:16" ht="13.5" customHeight="1" x14ac:dyDescent="0.25">
      <c r="D32" s="185"/>
      <c r="F32" s="185"/>
    </row>
    <row r="33" spans="1:14" x14ac:dyDescent="0.25">
      <c r="A33" s="87" t="s">
        <v>102</v>
      </c>
      <c r="D33" s="91">
        <f>D19+D25+D31</f>
        <v>30068225</v>
      </c>
      <c r="F33" s="91">
        <f>F19+F25+F31</f>
        <v>73758596</v>
      </c>
      <c r="I33" s="91">
        <v>194495286.21757519</v>
      </c>
      <c r="K33" s="91" t="e">
        <v>#REF!</v>
      </c>
    </row>
    <row r="34" spans="1:14" ht="9.75" customHeight="1" x14ac:dyDescent="0.25">
      <c r="D34" s="135"/>
      <c r="F34" s="135"/>
    </row>
    <row r="35" spans="1:14" x14ac:dyDescent="0.25">
      <c r="A35" s="87" t="s">
        <v>103</v>
      </c>
      <c r="D35" s="135">
        <f>+NERACA!I10</f>
        <v>133743001</v>
      </c>
      <c r="F35" s="237">
        <v>59984404</v>
      </c>
      <c r="I35" s="91">
        <v>0</v>
      </c>
      <c r="K35" s="91" t="e">
        <v>#REF!</v>
      </c>
      <c r="N35" s="238"/>
    </row>
    <row r="36" spans="1:14" ht="15.75" customHeight="1" x14ac:dyDescent="0.25">
      <c r="F36" s="88" t="s">
        <v>168</v>
      </c>
      <c r="G36" s="135" t="s">
        <v>168</v>
      </c>
      <c r="N36" s="241"/>
    </row>
    <row r="37" spans="1:14" ht="15" thickBot="1" x14ac:dyDescent="0.3">
      <c r="A37" s="87" t="s">
        <v>104</v>
      </c>
      <c r="D37" s="242">
        <f>SUM(D33:D36)</f>
        <v>163811226</v>
      </c>
      <c r="F37" s="242">
        <f>SUM(F33:F36)+1</f>
        <v>133743001</v>
      </c>
      <c r="G37" s="135"/>
      <c r="H37" s="87"/>
      <c r="I37" s="239"/>
      <c r="K37" s="240" t="e">
        <v>#REF!</v>
      </c>
      <c r="N37" s="241"/>
    </row>
    <row r="38" spans="1:14" x14ac:dyDescent="0.25">
      <c r="D38" s="103"/>
      <c r="F38" s="103"/>
      <c r="G38" s="135"/>
      <c r="H38" s="87"/>
      <c r="I38" s="103"/>
      <c r="K38" s="91"/>
      <c r="N38" s="241"/>
    </row>
    <row r="39" spans="1:14" x14ac:dyDescent="0.25">
      <c r="D39" s="103"/>
      <c r="F39" s="103"/>
      <c r="G39" s="135"/>
      <c r="H39" s="87"/>
      <c r="I39" s="103"/>
      <c r="K39" s="91"/>
      <c r="N39" s="241"/>
    </row>
    <row r="40" spans="1:14" x14ac:dyDescent="0.25">
      <c r="D40" s="103"/>
      <c r="F40" s="103"/>
      <c r="G40" s="135"/>
      <c r="H40" s="87"/>
      <c r="I40" s="103"/>
      <c r="K40" s="91"/>
      <c r="N40" s="241"/>
    </row>
    <row r="41" spans="1:14" ht="17.25" x14ac:dyDescent="0.3">
      <c r="D41" s="103"/>
      <c r="F41" s="103"/>
      <c r="G41" s="135"/>
      <c r="H41" s="87"/>
      <c r="I41" s="103"/>
      <c r="K41" s="91"/>
      <c r="N41" s="271"/>
    </row>
    <row r="42" spans="1:14" x14ac:dyDescent="0.25">
      <c r="A42" s="88" t="str">
        <f>NERACA!A26</f>
        <v>Lihat catatan atas laporan keuangan yang merupakan bagian</v>
      </c>
      <c r="D42" s="185"/>
      <c r="F42" s="185"/>
      <c r="I42" s="91"/>
    </row>
    <row r="43" spans="1:14" x14ac:dyDescent="0.25">
      <c r="A43" s="88" t="str">
        <f>NERACA!A27</f>
        <v>yang tidak terpisahkan dari laporan keuangan</v>
      </c>
      <c r="D43" s="185"/>
      <c r="F43" s="185"/>
      <c r="I43" s="91"/>
      <c r="K43" s="91"/>
    </row>
    <row r="44" spans="1:14" x14ac:dyDescent="0.25">
      <c r="K44" s="91"/>
    </row>
    <row r="46" spans="1:14" x14ac:dyDescent="0.25">
      <c r="K46" s="91"/>
    </row>
    <row r="47" spans="1:14" x14ac:dyDescent="0.25">
      <c r="D47" s="88" t="s">
        <v>168</v>
      </c>
      <c r="N47" s="88" t="s">
        <v>168</v>
      </c>
    </row>
    <row r="48" spans="1:14" x14ac:dyDescent="0.25">
      <c r="K48" s="91"/>
      <c r="N48" s="88" t="s">
        <v>168</v>
      </c>
    </row>
    <row r="49" spans="14:14" x14ac:dyDescent="0.25">
      <c r="N49" s="88" t="s">
        <v>168</v>
      </c>
    </row>
  </sheetData>
  <pageMargins left="0.82677165354330717" right="0.31496062992125984" top="0.6692913385826772" bottom="0.48" header="0.51181102362204722" footer="0.71"/>
  <pageSetup paperSize="9" scale="98" firstPageNumber="5" orientation="portrait" useFirstPageNumber="1"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T361"/>
  <sheetViews>
    <sheetView view="pageBreakPreview" topLeftCell="A208" zoomScaleNormal="95" zoomScaleSheetLayoutView="100" workbookViewId="0">
      <selection activeCell="A22" sqref="A22:XFD22"/>
    </sheetView>
  </sheetViews>
  <sheetFormatPr defaultRowHeight="14.25" x14ac:dyDescent="0.25"/>
  <cols>
    <col min="1" max="1" width="4.140625" style="87" customWidth="1"/>
    <col min="2" max="2" width="2.28515625" style="88" customWidth="1"/>
    <col min="3" max="3" width="3.42578125" style="88" customWidth="1"/>
    <col min="4" max="4" width="29.85546875" style="88" customWidth="1"/>
    <col min="5" max="5" width="4.85546875" style="88" customWidth="1"/>
    <col min="6" max="6" width="1.28515625" style="89" customWidth="1"/>
    <col min="7" max="7" width="16.140625" style="88" customWidth="1"/>
    <col min="8" max="8" width="1" style="88" customWidth="1"/>
    <col min="9" max="9" width="13" style="88" customWidth="1"/>
    <col min="10" max="10" width="1" style="88" customWidth="1"/>
    <col min="11" max="11" width="16.28515625" style="88" customWidth="1"/>
    <col min="12" max="12" width="2.7109375" style="88" customWidth="1"/>
    <col min="13" max="13" width="15.85546875" style="88" customWidth="1"/>
    <col min="14" max="14" width="17.5703125" style="90" customWidth="1"/>
    <col min="15" max="15" width="16.7109375" style="91" customWidth="1"/>
    <col min="16" max="16" width="14.140625" style="91" customWidth="1"/>
    <col min="17" max="17" width="1.7109375" style="91" customWidth="1"/>
    <col min="18" max="18" width="13.42578125" style="88" customWidth="1"/>
    <col min="19" max="16384" width="9.140625" style="88"/>
  </cols>
  <sheetData>
    <row r="1" spans="1:14" x14ac:dyDescent="0.25">
      <c r="A1" s="87" t="str">
        <f>NERACA!A1</f>
        <v xml:space="preserve">PT SEMOGA LULUS CEPAT </v>
      </c>
    </row>
    <row r="2" spans="1:14" x14ac:dyDescent="0.25">
      <c r="A2" s="87" t="s">
        <v>68</v>
      </c>
    </row>
    <row r="3" spans="1:14" x14ac:dyDescent="0.25">
      <c r="A3" s="87" t="str">
        <f>+NERACA!A3</f>
        <v>UNTUK TAHUN YANG BERAKHIR 31 DESEMBER 2016 DAN 2015</v>
      </c>
    </row>
    <row r="4" spans="1:14" x14ac:dyDescent="0.25">
      <c r="A4" s="88" t="s">
        <v>69</v>
      </c>
    </row>
    <row r="5" spans="1:14" ht="6.75" customHeight="1" x14ac:dyDescent="0.25">
      <c r="A5" s="92"/>
      <c r="B5" s="93"/>
      <c r="C5" s="93"/>
      <c r="D5" s="93"/>
      <c r="E5" s="93"/>
      <c r="F5" s="94"/>
      <c r="G5" s="93"/>
      <c r="H5" s="93"/>
      <c r="I5" s="93"/>
      <c r="J5" s="93"/>
      <c r="K5" s="93"/>
      <c r="L5" s="93"/>
      <c r="M5" s="93"/>
    </row>
    <row r="7" spans="1:14" x14ac:dyDescent="0.25">
      <c r="A7" s="182" t="s">
        <v>278</v>
      </c>
      <c r="B7" s="87" t="s">
        <v>71</v>
      </c>
      <c r="K7" s="95"/>
      <c r="L7" s="95"/>
      <c r="M7" s="96"/>
      <c r="N7" s="97"/>
    </row>
    <row r="8" spans="1:14" ht="9" customHeight="1" x14ac:dyDescent="0.25">
      <c r="B8" s="87"/>
      <c r="K8" s="95"/>
      <c r="L8" s="95"/>
      <c r="M8" s="96"/>
      <c r="N8" s="97"/>
    </row>
    <row r="9" spans="1:14" ht="68.25" customHeight="1" x14ac:dyDescent="0.25">
      <c r="B9" s="332" t="s">
        <v>319</v>
      </c>
      <c r="C9" s="332"/>
      <c r="D9" s="332"/>
      <c r="E9" s="332"/>
      <c r="F9" s="332"/>
      <c r="G9" s="332"/>
      <c r="H9" s="332"/>
      <c r="I9" s="332"/>
      <c r="J9" s="332"/>
      <c r="K9" s="332"/>
      <c r="L9" s="332"/>
      <c r="M9" s="332"/>
      <c r="N9" s="97"/>
    </row>
    <row r="10" spans="1:14" ht="5.25" customHeight="1" x14ac:dyDescent="0.25">
      <c r="B10" s="98"/>
      <c r="C10" s="98"/>
      <c r="D10" s="98"/>
      <c r="E10" s="98"/>
      <c r="F10" s="98"/>
      <c r="G10" s="98"/>
      <c r="H10" s="98"/>
      <c r="I10" s="98"/>
      <c r="J10" s="98"/>
      <c r="K10" s="98"/>
      <c r="L10" s="98"/>
      <c r="M10" s="98"/>
      <c r="N10" s="97"/>
    </row>
    <row r="11" spans="1:14" ht="6" customHeight="1" x14ac:dyDescent="0.25">
      <c r="B11" s="98"/>
      <c r="C11" s="98"/>
      <c r="D11" s="98"/>
      <c r="E11" s="98"/>
      <c r="F11" s="98"/>
      <c r="G11" s="98"/>
      <c r="H11" s="98"/>
      <c r="I11" s="98"/>
      <c r="J11" s="98"/>
      <c r="K11" s="98"/>
      <c r="L11" s="98"/>
      <c r="M11" s="98"/>
      <c r="N11" s="97"/>
    </row>
    <row r="12" spans="1:14" x14ac:dyDescent="0.25">
      <c r="B12" s="98"/>
      <c r="C12" s="98"/>
      <c r="D12" s="98"/>
      <c r="E12" s="98"/>
      <c r="F12" s="99"/>
      <c r="G12" s="98"/>
      <c r="H12" s="98"/>
      <c r="I12" s="98"/>
      <c r="J12" s="98"/>
      <c r="K12" s="98"/>
      <c r="L12" s="98"/>
      <c r="M12" s="98"/>
      <c r="N12" s="97"/>
    </row>
    <row r="13" spans="1:14" ht="15" customHeight="1" x14ac:dyDescent="0.25">
      <c r="A13" s="88"/>
      <c r="B13" s="101" t="s">
        <v>274</v>
      </c>
      <c r="D13" s="192"/>
      <c r="E13" s="192"/>
      <c r="F13" s="192"/>
      <c r="G13" s="192"/>
      <c r="H13" s="340"/>
      <c r="I13" s="340"/>
      <c r="J13" s="340"/>
      <c r="K13" s="340"/>
      <c r="L13" s="340"/>
      <c r="M13" s="340"/>
      <c r="N13" s="193"/>
    </row>
    <row r="14" spans="1:14" ht="12" hidden="1" customHeight="1" x14ac:dyDescent="0.25">
      <c r="B14" s="100"/>
      <c r="C14" s="192"/>
      <c r="D14" s="192"/>
      <c r="E14" s="192"/>
      <c r="F14" s="192"/>
      <c r="G14" s="192"/>
      <c r="H14" s="340"/>
      <c r="I14" s="340"/>
      <c r="J14" s="340"/>
      <c r="K14" s="340"/>
      <c r="L14" s="340"/>
      <c r="M14" s="340"/>
      <c r="N14" s="193"/>
    </row>
    <row r="15" spans="1:14" ht="28.5" hidden="1" customHeight="1" x14ac:dyDescent="0.25">
      <c r="B15" s="100"/>
      <c r="C15" s="192"/>
      <c r="D15" s="192"/>
      <c r="E15" s="192"/>
      <c r="F15" s="192"/>
      <c r="G15" s="192"/>
      <c r="H15" s="340"/>
      <c r="I15" s="340"/>
      <c r="J15" s="340"/>
      <c r="K15" s="340"/>
      <c r="L15" s="340"/>
      <c r="M15" s="340"/>
      <c r="N15" s="193"/>
    </row>
    <row r="16" spans="1:14" ht="11.25" hidden="1" customHeight="1" x14ac:dyDescent="0.25">
      <c r="B16" s="100"/>
      <c r="C16" s="192"/>
      <c r="D16" s="192"/>
      <c r="E16" s="192"/>
      <c r="F16" s="192"/>
      <c r="G16" s="192"/>
      <c r="H16" s="340"/>
      <c r="I16" s="340"/>
      <c r="J16" s="340"/>
      <c r="K16" s="340"/>
      <c r="L16" s="340"/>
      <c r="M16" s="340"/>
      <c r="N16" s="193"/>
    </row>
    <row r="17" spans="1:17" ht="16.5" hidden="1" customHeight="1" x14ac:dyDescent="0.25">
      <c r="B17" s="100"/>
      <c r="C17" s="192"/>
      <c r="D17" s="192"/>
      <c r="E17" s="192"/>
      <c r="F17" s="192"/>
      <c r="G17" s="192"/>
      <c r="H17" s="340"/>
      <c r="I17" s="340"/>
      <c r="J17" s="340"/>
      <c r="K17" s="340"/>
      <c r="L17" s="340"/>
      <c r="M17" s="340"/>
      <c r="N17" s="193"/>
    </row>
    <row r="18" spans="1:17" ht="3" customHeight="1" x14ac:dyDescent="0.25">
      <c r="B18" s="100"/>
      <c r="C18" s="192"/>
      <c r="D18" s="192"/>
      <c r="E18" s="192"/>
      <c r="F18" s="192"/>
      <c r="G18" s="192"/>
      <c r="H18" s="100"/>
      <c r="I18" s="100"/>
      <c r="J18" s="100"/>
      <c r="K18" s="100"/>
      <c r="L18" s="100"/>
      <c r="M18" s="100"/>
      <c r="N18" s="193"/>
    </row>
    <row r="19" spans="1:17" ht="13.5" customHeight="1" x14ac:dyDescent="0.25">
      <c r="C19" s="88" t="s">
        <v>345</v>
      </c>
      <c r="F19" s="89" t="s">
        <v>171</v>
      </c>
      <c r="L19" s="91"/>
      <c r="M19" s="91"/>
      <c r="N19" s="97"/>
    </row>
    <row r="20" spans="1:17" ht="13.5" customHeight="1" x14ac:dyDescent="0.25">
      <c r="C20" s="88" t="s">
        <v>346</v>
      </c>
      <c r="F20" s="89" t="s">
        <v>171</v>
      </c>
      <c r="L20" s="91"/>
      <c r="M20" s="91"/>
      <c r="N20" s="97"/>
    </row>
    <row r="21" spans="1:17" ht="13.5" customHeight="1" x14ac:dyDescent="0.25">
      <c r="L21" s="91"/>
      <c r="M21" s="91"/>
      <c r="N21" s="97"/>
    </row>
    <row r="22" spans="1:17" ht="13.5" customHeight="1" x14ac:dyDescent="0.25">
      <c r="L22" s="91"/>
      <c r="M22" s="91"/>
      <c r="N22" s="97"/>
    </row>
    <row r="23" spans="1:17" s="87" customFormat="1" x14ac:dyDescent="0.25">
      <c r="A23" s="102" t="s">
        <v>72</v>
      </c>
      <c r="B23" s="87" t="s">
        <v>73</v>
      </c>
      <c r="F23" s="102"/>
      <c r="K23" s="103"/>
      <c r="L23" s="103"/>
      <c r="M23" s="103"/>
      <c r="N23" s="104"/>
      <c r="O23" s="103"/>
      <c r="P23" s="103"/>
      <c r="Q23" s="103"/>
    </row>
    <row r="24" spans="1:17" s="87" customFormat="1" ht="9" customHeight="1" x14ac:dyDescent="0.25">
      <c r="F24" s="102"/>
      <c r="K24" s="103"/>
      <c r="L24" s="103"/>
      <c r="M24" s="103"/>
      <c r="N24" s="104"/>
      <c r="O24" s="103"/>
      <c r="P24" s="103"/>
      <c r="Q24" s="103"/>
    </row>
    <row r="25" spans="1:17" ht="17.25" customHeight="1" x14ac:dyDescent="0.25">
      <c r="A25" s="88"/>
      <c r="B25" s="338" t="s">
        <v>318</v>
      </c>
      <c r="C25" s="338"/>
      <c r="D25" s="338"/>
      <c r="E25" s="338"/>
      <c r="F25" s="338"/>
      <c r="G25" s="338"/>
      <c r="H25" s="338"/>
      <c r="I25" s="338"/>
      <c r="J25" s="338"/>
      <c r="K25" s="338"/>
      <c r="L25" s="338"/>
      <c r="M25" s="338"/>
    </row>
    <row r="26" spans="1:17" ht="14.25" customHeight="1" x14ac:dyDescent="0.25">
      <c r="A26" s="88"/>
      <c r="B26" s="338"/>
      <c r="C26" s="338"/>
      <c r="D26" s="338"/>
      <c r="E26" s="338"/>
      <c r="F26" s="338"/>
      <c r="G26" s="338"/>
      <c r="H26" s="338"/>
      <c r="I26" s="338"/>
      <c r="J26" s="338"/>
      <c r="K26" s="338"/>
      <c r="L26" s="338"/>
      <c r="M26" s="338"/>
    </row>
    <row r="27" spans="1:17" ht="10.5" customHeight="1" x14ac:dyDescent="0.25">
      <c r="A27" s="88"/>
      <c r="B27" s="105"/>
    </row>
    <row r="28" spans="1:17" s="87" customFormat="1" ht="15.75" customHeight="1" x14ac:dyDescent="0.25">
      <c r="B28" s="106" t="s">
        <v>74</v>
      </c>
      <c r="C28" s="107" t="s">
        <v>143</v>
      </c>
      <c r="F28" s="102"/>
      <c r="K28" s="103"/>
      <c r="L28" s="103"/>
      <c r="N28" s="104"/>
      <c r="O28" s="103"/>
      <c r="P28" s="103"/>
      <c r="Q28" s="103"/>
    </row>
    <row r="29" spans="1:17" ht="6" customHeight="1" x14ac:dyDescent="0.25">
      <c r="A29" s="88"/>
      <c r="B29" s="89"/>
    </row>
    <row r="30" spans="1:17" ht="18.75" customHeight="1" x14ac:dyDescent="0.25">
      <c r="A30" s="88"/>
      <c r="B30" s="89"/>
      <c r="C30" s="332" t="s">
        <v>167</v>
      </c>
      <c r="D30" s="332"/>
      <c r="E30" s="332"/>
      <c r="F30" s="332"/>
      <c r="G30" s="332"/>
      <c r="H30" s="332"/>
      <c r="I30" s="332"/>
      <c r="J30" s="332"/>
      <c r="K30" s="332"/>
      <c r="L30" s="332"/>
      <c r="M30" s="332"/>
      <c r="N30" s="108"/>
    </row>
    <row r="31" spans="1:17" ht="15.75" customHeight="1" x14ac:dyDescent="0.25">
      <c r="A31" s="88"/>
      <c r="B31" s="89"/>
      <c r="C31" s="332"/>
      <c r="D31" s="332"/>
      <c r="E31" s="332"/>
      <c r="F31" s="332"/>
      <c r="G31" s="332"/>
      <c r="H31" s="332"/>
      <c r="I31" s="332"/>
      <c r="J31" s="332"/>
      <c r="K31" s="332"/>
      <c r="L31" s="332"/>
      <c r="M31" s="332"/>
      <c r="N31" s="108"/>
    </row>
    <row r="32" spans="1:17" ht="12" customHeight="1" x14ac:dyDescent="0.25">
      <c r="A32" s="88"/>
      <c r="B32" s="89"/>
      <c r="C32" s="332"/>
      <c r="D32" s="332"/>
      <c r="E32" s="332"/>
      <c r="F32" s="332"/>
      <c r="G32" s="332"/>
      <c r="H32" s="332"/>
      <c r="I32" s="332"/>
      <c r="J32" s="332"/>
      <c r="K32" s="332"/>
      <c r="L32" s="332"/>
      <c r="M32" s="332"/>
      <c r="N32" s="108"/>
    </row>
    <row r="33" spans="1:16" ht="6" customHeight="1" x14ac:dyDescent="0.25">
      <c r="A33" s="88"/>
      <c r="B33" s="89"/>
      <c r="C33" s="109"/>
      <c r="D33" s="109"/>
      <c r="E33" s="109"/>
      <c r="F33" s="110"/>
      <c r="G33" s="109"/>
      <c r="H33" s="109"/>
      <c r="I33" s="109"/>
      <c r="J33" s="109"/>
      <c r="K33" s="109"/>
      <c r="L33" s="109"/>
      <c r="M33" s="109"/>
      <c r="N33" s="108"/>
    </row>
    <row r="34" spans="1:16" ht="12.75" customHeight="1" x14ac:dyDescent="0.25">
      <c r="A34" s="88"/>
      <c r="B34" s="89"/>
      <c r="C34" s="339" t="s">
        <v>275</v>
      </c>
      <c r="D34" s="338"/>
      <c r="E34" s="338"/>
      <c r="F34" s="338"/>
      <c r="G34" s="338"/>
      <c r="H34" s="338"/>
      <c r="I34" s="338"/>
      <c r="J34" s="338"/>
      <c r="K34" s="338"/>
      <c r="L34" s="338"/>
      <c r="M34" s="338"/>
      <c r="N34" s="111"/>
      <c r="O34" s="112"/>
      <c r="P34" s="112"/>
    </row>
    <row r="35" spans="1:16" ht="16.5" customHeight="1" x14ac:dyDescent="0.25">
      <c r="A35" s="88"/>
      <c r="B35" s="89"/>
      <c r="C35" s="338"/>
      <c r="D35" s="338"/>
      <c r="E35" s="338"/>
      <c r="F35" s="338"/>
      <c r="G35" s="338"/>
      <c r="H35" s="338"/>
      <c r="I35" s="338"/>
      <c r="J35" s="338"/>
      <c r="K35" s="338"/>
      <c r="L35" s="338"/>
      <c r="M35" s="338"/>
      <c r="N35" s="111"/>
      <c r="O35" s="112"/>
      <c r="P35" s="112"/>
    </row>
    <row r="36" spans="1:16" ht="14.25" customHeight="1" x14ac:dyDescent="0.25">
      <c r="A36" s="88"/>
      <c r="B36" s="89"/>
      <c r="C36" s="113"/>
      <c r="D36" s="113"/>
      <c r="E36" s="113"/>
      <c r="G36" s="113"/>
      <c r="H36" s="113"/>
      <c r="I36" s="113"/>
      <c r="J36" s="113"/>
      <c r="K36" s="113"/>
      <c r="L36" s="113"/>
      <c r="M36" s="113"/>
      <c r="N36" s="108"/>
    </row>
    <row r="37" spans="1:16" ht="15.75" customHeight="1" x14ac:dyDescent="0.25">
      <c r="A37" s="88"/>
      <c r="B37" s="106" t="s">
        <v>75</v>
      </c>
      <c r="C37" s="337" t="s">
        <v>145</v>
      </c>
      <c r="D37" s="337"/>
      <c r="E37" s="337"/>
      <c r="F37" s="337"/>
      <c r="G37" s="337"/>
      <c r="H37" s="337"/>
      <c r="I37" s="337"/>
      <c r="J37" s="337"/>
      <c r="K37" s="337"/>
      <c r="L37" s="113"/>
      <c r="M37" s="113"/>
      <c r="N37" s="108"/>
    </row>
    <row r="38" spans="1:16" ht="6" customHeight="1" x14ac:dyDescent="0.25">
      <c r="A38" s="88"/>
      <c r="B38" s="89"/>
      <c r="C38" s="114"/>
      <c r="D38" s="113"/>
      <c r="E38" s="113"/>
      <c r="G38" s="113"/>
      <c r="H38" s="113"/>
      <c r="I38" s="113"/>
      <c r="J38" s="113"/>
      <c r="K38" s="113"/>
      <c r="L38" s="113"/>
      <c r="M38" s="113"/>
      <c r="N38" s="108"/>
    </row>
    <row r="39" spans="1:16" ht="60.75" customHeight="1" x14ac:dyDescent="0.25">
      <c r="A39" s="88"/>
      <c r="B39" s="89"/>
      <c r="C39" s="338" t="s">
        <v>0</v>
      </c>
      <c r="D39" s="338"/>
      <c r="E39" s="338"/>
      <c r="F39" s="338"/>
      <c r="G39" s="338"/>
      <c r="H39" s="338"/>
      <c r="I39" s="338"/>
      <c r="J39" s="338"/>
      <c r="K39" s="338"/>
      <c r="L39" s="338"/>
      <c r="M39" s="338"/>
      <c r="N39" s="108"/>
    </row>
    <row r="40" spans="1:16" ht="6" customHeight="1" x14ac:dyDescent="0.25">
      <c r="A40" s="88"/>
      <c r="B40" s="89"/>
      <c r="C40" s="109"/>
      <c r="D40" s="109"/>
      <c r="E40" s="109"/>
      <c r="F40" s="110"/>
      <c r="G40" s="109"/>
      <c r="H40" s="109"/>
      <c r="I40" s="109"/>
      <c r="J40" s="109"/>
      <c r="K40" s="109"/>
      <c r="L40" s="109"/>
      <c r="M40" s="109"/>
      <c r="N40" s="108"/>
    </row>
    <row r="41" spans="1:16" ht="16.5" customHeight="1" x14ac:dyDescent="0.25">
      <c r="A41" s="88"/>
      <c r="B41" s="89"/>
      <c r="C41" s="338" t="s">
        <v>1</v>
      </c>
      <c r="D41" s="338"/>
      <c r="E41" s="338"/>
      <c r="F41" s="338"/>
      <c r="G41" s="338"/>
      <c r="H41" s="338"/>
      <c r="I41" s="338"/>
      <c r="J41" s="338"/>
      <c r="K41" s="338"/>
      <c r="L41" s="338"/>
      <c r="M41" s="338"/>
      <c r="N41" s="108"/>
    </row>
    <row r="42" spans="1:16" ht="13.5" customHeight="1" x14ac:dyDescent="0.25">
      <c r="A42" s="88"/>
      <c r="B42" s="89"/>
      <c r="C42" s="338"/>
      <c r="D42" s="338"/>
      <c r="E42" s="338"/>
      <c r="F42" s="338"/>
      <c r="G42" s="338"/>
      <c r="H42" s="338"/>
      <c r="I42" s="338"/>
      <c r="J42" s="338"/>
      <c r="K42" s="338"/>
      <c r="L42" s="338"/>
      <c r="M42" s="338"/>
      <c r="N42" s="108"/>
    </row>
    <row r="43" spans="1:16" ht="14.25" customHeight="1" x14ac:dyDescent="0.25">
      <c r="A43" s="88"/>
      <c r="B43" s="89"/>
      <c r="C43" s="109"/>
      <c r="D43" s="109"/>
      <c r="E43" s="109"/>
      <c r="F43" s="110"/>
      <c r="G43" s="109"/>
      <c r="H43" s="109"/>
      <c r="I43" s="109"/>
      <c r="J43" s="109"/>
      <c r="K43" s="109"/>
      <c r="L43" s="109"/>
      <c r="M43" s="109"/>
      <c r="N43" s="108"/>
    </row>
    <row r="44" spans="1:16" ht="15.75" customHeight="1" x14ac:dyDescent="0.25">
      <c r="A44" s="88"/>
      <c r="B44" s="106" t="s">
        <v>76</v>
      </c>
      <c r="C44" s="337" t="s">
        <v>159</v>
      </c>
      <c r="D44" s="337"/>
      <c r="E44" s="337"/>
      <c r="F44" s="337"/>
      <c r="G44" s="337"/>
      <c r="H44" s="337"/>
      <c r="I44" s="337"/>
      <c r="J44" s="337"/>
      <c r="K44" s="337"/>
      <c r="L44" s="113"/>
      <c r="M44" s="113"/>
      <c r="N44" s="108"/>
    </row>
    <row r="45" spans="1:16" ht="6" customHeight="1" x14ac:dyDescent="0.25">
      <c r="A45" s="88"/>
      <c r="B45" s="89"/>
      <c r="C45" s="114"/>
      <c r="D45" s="113"/>
      <c r="E45" s="113"/>
      <c r="G45" s="113"/>
      <c r="H45" s="113"/>
      <c r="I45" s="113"/>
      <c r="J45" s="113"/>
      <c r="K45" s="113"/>
      <c r="L45" s="113"/>
      <c r="M45" s="113"/>
      <c r="N45" s="108"/>
    </row>
    <row r="46" spans="1:16" ht="44.25" customHeight="1" x14ac:dyDescent="0.25">
      <c r="A46" s="88"/>
      <c r="B46" s="89"/>
      <c r="C46" s="332" t="s">
        <v>160</v>
      </c>
      <c r="D46" s="332"/>
      <c r="E46" s="332"/>
      <c r="F46" s="332"/>
      <c r="G46" s="332"/>
      <c r="H46" s="332"/>
      <c r="I46" s="332"/>
      <c r="J46" s="332"/>
      <c r="K46" s="332"/>
      <c r="L46" s="332"/>
      <c r="M46" s="332"/>
      <c r="N46" s="108"/>
    </row>
    <row r="47" spans="1:16" ht="7.5" customHeight="1" x14ac:dyDescent="0.25">
      <c r="A47" s="88"/>
      <c r="B47" s="89"/>
      <c r="C47" s="109"/>
      <c r="D47" s="109"/>
      <c r="E47" s="109"/>
      <c r="F47" s="110"/>
      <c r="G47" s="109"/>
      <c r="H47" s="109"/>
      <c r="I47" s="109"/>
      <c r="J47" s="109"/>
      <c r="K47" s="109"/>
      <c r="L47" s="109"/>
      <c r="M47" s="109"/>
      <c r="N47" s="108"/>
    </row>
    <row r="48" spans="1:16" ht="15.75" customHeight="1" x14ac:dyDescent="0.25">
      <c r="A48" s="88"/>
      <c r="B48" s="89"/>
      <c r="C48" s="332" t="s">
        <v>276</v>
      </c>
      <c r="D48" s="332"/>
      <c r="E48" s="332"/>
      <c r="F48" s="332"/>
      <c r="G48" s="332"/>
      <c r="H48" s="332"/>
      <c r="I48" s="332"/>
      <c r="J48" s="332"/>
      <c r="K48" s="332"/>
      <c r="L48" s="332"/>
      <c r="M48" s="332"/>
      <c r="N48" s="108"/>
    </row>
    <row r="49" spans="1:17" ht="9" customHeight="1" x14ac:dyDescent="0.25">
      <c r="A49" s="88"/>
      <c r="B49" s="89"/>
      <c r="C49" s="109"/>
      <c r="D49" s="109"/>
      <c r="E49" s="109"/>
      <c r="F49" s="110"/>
      <c r="G49" s="109"/>
      <c r="H49" s="109"/>
      <c r="I49" s="109"/>
      <c r="J49" s="109"/>
      <c r="K49" s="109"/>
      <c r="L49" s="109"/>
      <c r="M49" s="109"/>
      <c r="N49" s="108"/>
    </row>
    <row r="50" spans="1:17" s="87" customFormat="1" x14ac:dyDescent="0.25">
      <c r="A50" s="102" t="s">
        <v>72</v>
      </c>
      <c r="B50" s="87" t="s">
        <v>200</v>
      </c>
      <c r="F50" s="102"/>
      <c r="K50" s="103"/>
      <c r="L50" s="103"/>
      <c r="M50" s="103"/>
      <c r="N50" s="104"/>
      <c r="O50" s="103"/>
      <c r="P50" s="103"/>
      <c r="Q50" s="103"/>
    </row>
    <row r="51" spans="1:17" ht="9.75" customHeight="1" x14ac:dyDescent="0.25">
      <c r="A51" s="88"/>
      <c r="B51" s="89"/>
      <c r="C51" s="109"/>
      <c r="D51" s="109"/>
      <c r="E51" s="109"/>
      <c r="F51" s="110"/>
      <c r="G51" s="109"/>
      <c r="H51" s="109"/>
      <c r="I51" s="109"/>
      <c r="J51" s="109"/>
      <c r="K51" s="109"/>
      <c r="L51" s="109"/>
      <c r="M51" s="109"/>
      <c r="N51" s="108"/>
    </row>
    <row r="52" spans="1:17" ht="16.5" customHeight="1" x14ac:dyDescent="0.25">
      <c r="A52" s="88"/>
      <c r="B52" s="102" t="s">
        <v>77</v>
      </c>
      <c r="C52" s="326" t="s">
        <v>117</v>
      </c>
      <c r="D52" s="326"/>
      <c r="E52" s="326"/>
      <c r="F52" s="326"/>
      <c r="G52" s="326"/>
      <c r="H52" s="326"/>
      <c r="I52" s="326"/>
      <c r="J52" s="326"/>
      <c r="K52" s="326"/>
      <c r="L52" s="109"/>
      <c r="M52" s="109"/>
      <c r="N52" s="108"/>
    </row>
    <row r="53" spans="1:17" ht="6" customHeight="1" x14ac:dyDescent="0.25">
      <c r="A53" s="88"/>
      <c r="B53" s="89"/>
      <c r="C53" s="115"/>
      <c r="D53" s="109"/>
      <c r="E53" s="109"/>
      <c r="F53" s="110"/>
      <c r="G53" s="109"/>
      <c r="H53" s="109"/>
      <c r="I53" s="109"/>
      <c r="J53" s="109"/>
      <c r="K53" s="109"/>
      <c r="L53" s="109"/>
      <c r="M53" s="109"/>
      <c r="N53" s="108"/>
    </row>
    <row r="54" spans="1:17" ht="15.75" customHeight="1" x14ac:dyDescent="0.25">
      <c r="A54" s="88"/>
      <c r="B54" s="89"/>
      <c r="C54" s="332" t="s">
        <v>201</v>
      </c>
      <c r="D54" s="332"/>
      <c r="E54" s="332"/>
      <c r="F54" s="332"/>
      <c r="G54" s="332"/>
      <c r="H54" s="332"/>
      <c r="I54" s="332"/>
      <c r="J54" s="332"/>
      <c r="K54" s="332"/>
      <c r="L54" s="332"/>
      <c r="M54" s="332"/>
      <c r="N54" s="108"/>
    </row>
    <row r="55" spans="1:17" ht="18" customHeight="1" x14ac:dyDescent="0.25">
      <c r="A55" s="88"/>
      <c r="B55" s="89"/>
      <c r="C55" s="332"/>
      <c r="D55" s="332"/>
      <c r="E55" s="332"/>
      <c r="F55" s="332"/>
      <c r="G55" s="332"/>
      <c r="H55" s="332"/>
      <c r="I55" s="332"/>
      <c r="J55" s="332"/>
      <c r="K55" s="332"/>
      <c r="L55" s="332"/>
      <c r="M55" s="332"/>
      <c r="N55" s="108"/>
    </row>
    <row r="56" spans="1:17" ht="18" hidden="1" customHeight="1" x14ac:dyDescent="0.25">
      <c r="A56" s="88"/>
      <c r="B56" s="89"/>
      <c r="C56" s="332"/>
      <c r="D56" s="332"/>
      <c r="E56" s="332"/>
      <c r="F56" s="332"/>
      <c r="G56" s="332"/>
      <c r="H56" s="332"/>
      <c r="I56" s="332"/>
      <c r="J56" s="332"/>
      <c r="K56" s="332"/>
      <c r="L56" s="332"/>
      <c r="M56" s="332"/>
      <c r="N56" s="108"/>
    </row>
    <row r="57" spans="1:17" ht="3" customHeight="1" x14ac:dyDescent="0.25">
      <c r="A57" s="88"/>
      <c r="B57" s="89"/>
      <c r="C57" s="109"/>
      <c r="D57" s="109"/>
      <c r="E57" s="109"/>
      <c r="F57" s="110"/>
      <c r="G57" s="109"/>
      <c r="H57" s="109"/>
      <c r="I57" s="109"/>
      <c r="J57" s="109"/>
      <c r="K57" s="109"/>
      <c r="L57" s="109"/>
      <c r="M57" s="109"/>
      <c r="N57" s="108"/>
    </row>
    <row r="58" spans="1:17" ht="17.25" customHeight="1" x14ac:dyDescent="0.25">
      <c r="A58" s="88"/>
      <c r="B58" s="89"/>
      <c r="C58" s="116" t="s">
        <v>70</v>
      </c>
      <c r="D58" s="332" t="s">
        <v>194</v>
      </c>
      <c r="E58" s="332"/>
      <c r="F58" s="332"/>
      <c r="G58" s="332"/>
      <c r="H58" s="332"/>
      <c r="I58" s="332"/>
      <c r="J58" s="332"/>
      <c r="K58" s="332"/>
      <c r="L58" s="332"/>
      <c r="M58" s="332"/>
      <c r="N58" s="108"/>
    </row>
    <row r="59" spans="1:17" ht="14.25" customHeight="1" x14ac:dyDescent="0.25">
      <c r="A59" s="88"/>
      <c r="B59" s="89"/>
      <c r="C59" s="110"/>
      <c r="D59" s="332"/>
      <c r="E59" s="332"/>
      <c r="F59" s="332"/>
      <c r="G59" s="332"/>
      <c r="H59" s="332"/>
      <c r="I59" s="332"/>
      <c r="J59" s="332"/>
      <c r="K59" s="332"/>
      <c r="L59" s="332"/>
      <c r="M59" s="332"/>
      <c r="N59" s="108"/>
    </row>
    <row r="60" spans="1:17" ht="14.25" customHeight="1" x14ac:dyDescent="0.25">
      <c r="A60" s="88"/>
      <c r="B60" s="89"/>
      <c r="C60" s="116" t="s">
        <v>72</v>
      </c>
      <c r="D60" s="88" t="s">
        <v>2</v>
      </c>
      <c r="E60" s="109"/>
      <c r="F60" s="110"/>
      <c r="G60" s="109"/>
      <c r="H60" s="109"/>
      <c r="I60" s="109"/>
      <c r="J60" s="109"/>
      <c r="K60" s="109"/>
      <c r="L60" s="109"/>
      <c r="M60" s="109"/>
    </row>
    <row r="61" spans="1:17" ht="14.25" customHeight="1" x14ac:dyDescent="0.25">
      <c r="A61" s="88"/>
      <c r="B61" s="89"/>
      <c r="C61" s="116" t="s">
        <v>81</v>
      </c>
      <c r="D61" s="332" t="s">
        <v>7</v>
      </c>
      <c r="E61" s="332"/>
      <c r="F61" s="332"/>
      <c r="G61" s="332"/>
      <c r="H61" s="332"/>
      <c r="I61" s="332"/>
      <c r="J61" s="332"/>
      <c r="K61" s="332"/>
      <c r="L61" s="332"/>
      <c r="M61" s="332"/>
    </row>
    <row r="62" spans="1:17" x14ac:dyDescent="0.25">
      <c r="A62" s="88"/>
      <c r="B62" s="89"/>
      <c r="C62" s="110"/>
      <c r="D62" s="332"/>
      <c r="E62" s="332"/>
      <c r="F62" s="332"/>
      <c r="G62" s="332"/>
      <c r="H62" s="332"/>
      <c r="I62" s="332"/>
      <c r="J62" s="332"/>
      <c r="K62" s="332"/>
      <c r="L62" s="332"/>
      <c r="M62" s="332"/>
    </row>
    <row r="63" spans="1:17" ht="17.25" customHeight="1" x14ac:dyDescent="0.25">
      <c r="A63" s="88"/>
      <c r="B63" s="89"/>
      <c r="C63" s="110"/>
      <c r="D63" s="332"/>
      <c r="E63" s="332"/>
      <c r="F63" s="332"/>
      <c r="G63" s="332"/>
      <c r="H63" s="332"/>
      <c r="I63" s="332"/>
      <c r="J63" s="332"/>
      <c r="K63" s="332"/>
      <c r="L63" s="332"/>
      <c r="M63" s="332"/>
    </row>
    <row r="64" spans="1:17" x14ac:dyDescent="0.25">
      <c r="A64" s="88"/>
      <c r="B64" s="89"/>
      <c r="C64" s="116" t="s">
        <v>84</v>
      </c>
      <c r="D64" s="332" t="s">
        <v>6</v>
      </c>
      <c r="E64" s="332"/>
      <c r="F64" s="332"/>
      <c r="G64" s="332"/>
      <c r="H64" s="332"/>
      <c r="I64" s="332"/>
      <c r="J64" s="332"/>
      <c r="K64" s="332"/>
      <c r="L64" s="332"/>
      <c r="M64" s="332"/>
    </row>
    <row r="65" spans="1:14" x14ac:dyDescent="0.25">
      <c r="A65" s="88"/>
      <c r="B65" s="89"/>
      <c r="C65" s="110"/>
      <c r="D65" s="332"/>
      <c r="E65" s="332"/>
      <c r="F65" s="332"/>
      <c r="G65" s="332"/>
      <c r="H65" s="332"/>
      <c r="I65" s="332"/>
      <c r="J65" s="332"/>
      <c r="K65" s="332"/>
      <c r="L65" s="332"/>
      <c r="M65" s="332"/>
    </row>
    <row r="66" spans="1:14" ht="16.5" customHeight="1" x14ac:dyDescent="0.25">
      <c r="A66" s="88"/>
      <c r="B66" s="89"/>
      <c r="C66" s="110"/>
      <c r="D66" s="332"/>
      <c r="E66" s="332"/>
      <c r="F66" s="332"/>
      <c r="G66" s="332"/>
      <c r="H66" s="332"/>
      <c r="I66" s="332"/>
      <c r="J66" s="332"/>
      <c r="K66" s="332"/>
      <c r="L66" s="332"/>
      <c r="M66" s="332"/>
    </row>
    <row r="67" spans="1:14" x14ac:dyDescent="0.25">
      <c r="A67" s="88"/>
      <c r="B67" s="89"/>
      <c r="C67" s="116" t="s">
        <v>85</v>
      </c>
      <c r="D67" s="332" t="s">
        <v>3</v>
      </c>
      <c r="E67" s="332"/>
      <c r="F67" s="332"/>
      <c r="G67" s="332"/>
      <c r="H67" s="332"/>
      <c r="I67" s="332"/>
      <c r="J67" s="332"/>
      <c r="K67" s="332"/>
      <c r="L67" s="332"/>
      <c r="M67" s="332"/>
    </row>
    <row r="68" spans="1:14" x14ac:dyDescent="0.25">
      <c r="A68" s="88"/>
      <c r="B68" s="89"/>
      <c r="C68" s="110"/>
      <c r="D68" s="332"/>
      <c r="E68" s="332"/>
      <c r="F68" s="332"/>
      <c r="G68" s="332"/>
      <c r="H68" s="332"/>
      <c r="I68" s="332"/>
      <c r="J68" s="332"/>
      <c r="K68" s="332"/>
      <c r="L68" s="332"/>
      <c r="M68" s="332"/>
    </row>
    <row r="69" spans="1:14" x14ac:dyDescent="0.25">
      <c r="A69" s="88"/>
      <c r="B69" s="89"/>
      <c r="C69" s="110"/>
      <c r="D69" s="332"/>
      <c r="E69" s="332"/>
      <c r="F69" s="332"/>
      <c r="G69" s="332"/>
      <c r="H69" s="332"/>
      <c r="I69" s="332"/>
      <c r="J69" s="332"/>
      <c r="K69" s="332"/>
      <c r="L69" s="332"/>
      <c r="M69" s="332"/>
    </row>
    <row r="70" spans="1:14" ht="33" customHeight="1" x14ac:dyDescent="0.25">
      <c r="A70" s="88"/>
      <c r="B70" s="89"/>
      <c r="C70" s="110"/>
      <c r="D70" s="332"/>
      <c r="E70" s="332"/>
      <c r="F70" s="332"/>
      <c r="G70" s="332"/>
      <c r="H70" s="332"/>
      <c r="I70" s="332"/>
      <c r="J70" s="332"/>
      <c r="K70" s="332"/>
      <c r="L70" s="332"/>
      <c r="M70" s="332"/>
    </row>
    <row r="71" spans="1:14" ht="6" customHeight="1" x14ac:dyDescent="0.25">
      <c r="A71" s="88"/>
      <c r="B71" s="89"/>
      <c r="C71" s="110"/>
      <c r="D71" s="109"/>
      <c r="E71" s="109"/>
      <c r="F71" s="110"/>
      <c r="G71" s="109"/>
      <c r="H71" s="109"/>
      <c r="I71" s="109"/>
      <c r="J71" s="109"/>
      <c r="K71" s="109"/>
      <c r="L71" s="109"/>
      <c r="M71" s="109"/>
    </row>
    <row r="72" spans="1:14" ht="14.25" customHeight="1" x14ac:dyDescent="0.25">
      <c r="A72" s="88"/>
      <c r="B72" s="89"/>
      <c r="C72" s="332" t="s">
        <v>4</v>
      </c>
      <c r="D72" s="332"/>
      <c r="E72" s="332"/>
      <c r="F72" s="332"/>
      <c r="G72" s="332"/>
      <c r="H72" s="332"/>
      <c r="I72" s="332"/>
      <c r="J72" s="332"/>
      <c r="K72" s="332"/>
      <c r="L72" s="332"/>
      <c r="M72" s="332"/>
    </row>
    <row r="73" spans="1:14" ht="19.5" customHeight="1" x14ac:dyDescent="0.25">
      <c r="A73" s="88"/>
      <c r="B73" s="89"/>
      <c r="C73" s="332"/>
      <c r="D73" s="332"/>
      <c r="E73" s="332"/>
      <c r="F73" s="332"/>
      <c r="G73" s="332"/>
      <c r="H73" s="332"/>
      <c r="I73" s="332"/>
      <c r="J73" s="332"/>
      <c r="K73" s="332"/>
      <c r="L73" s="332"/>
      <c r="M73" s="332"/>
    </row>
    <row r="74" spans="1:14" x14ac:dyDescent="0.25">
      <c r="A74" s="88"/>
      <c r="B74" s="89"/>
      <c r="C74" s="110"/>
      <c r="D74" s="109"/>
      <c r="E74" s="109"/>
      <c r="F74" s="110"/>
      <c r="G74" s="109"/>
      <c r="H74" s="109"/>
      <c r="I74" s="109"/>
      <c r="J74" s="109"/>
      <c r="K74" s="109"/>
      <c r="L74" s="109"/>
      <c r="M74" s="109"/>
    </row>
    <row r="75" spans="1:14" x14ac:dyDescent="0.25">
      <c r="A75" s="88"/>
      <c r="B75" s="102" t="s">
        <v>78</v>
      </c>
      <c r="C75" s="87" t="s">
        <v>116</v>
      </c>
      <c r="M75" s="91"/>
      <c r="N75" s="117"/>
    </row>
    <row r="76" spans="1:14" ht="6" customHeight="1" x14ac:dyDescent="0.25">
      <c r="A76" s="88"/>
      <c r="B76" s="89"/>
      <c r="K76" s="91"/>
      <c r="L76" s="91"/>
    </row>
    <row r="77" spans="1:14" ht="15.75" customHeight="1" x14ac:dyDescent="0.25">
      <c r="A77" s="88"/>
      <c r="B77" s="89"/>
      <c r="C77" s="332" t="s">
        <v>5</v>
      </c>
      <c r="D77" s="332"/>
      <c r="E77" s="332"/>
      <c r="F77" s="332"/>
      <c r="G77" s="332"/>
      <c r="H77" s="332"/>
      <c r="I77" s="332"/>
      <c r="J77" s="332"/>
      <c r="K77" s="332"/>
      <c r="L77" s="332"/>
      <c r="M77" s="332"/>
      <c r="N77" s="108"/>
    </row>
    <row r="78" spans="1:14" ht="15.75" customHeight="1" x14ac:dyDescent="0.25">
      <c r="A78" s="88"/>
      <c r="B78" s="89"/>
      <c r="C78" s="332"/>
      <c r="D78" s="332"/>
      <c r="E78" s="332"/>
      <c r="F78" s="332"/>
      <c r="G78" s="332"/>
      <c r="H78" s="332"/>
      <c r="I78" s="332"/>
      <c r="J78" s="332"/>
      <c r="K78" s="332"/>
      <c r="L78" s="332"/>
      <c r="M78" s="332"/>
      <c r="N78" s="108"/>
    </row>
    <row r="79" spans="1:14" ht="13.5" customHeight="1" x14ac:dyDescent="0.25">
      <c r="A79" s="88"/>
      <c r="B79" s="89"/>
      <c r="C79" s="332"/>
      <c r="D79" s="332"/>
      <c r="E79" s="332"/>
      <c r="F79" s="332"/>
      <c r="G79" s="332"/>
      <c r="H79" s="332"/>
      <c r="I79" s="332"/>
      <c r="J79" s="332"/>
      <c r="K79" s="332"/>
      <c r="L79" s="332"/>
      <c r="M79" s="332"/>
      <c r="N79" s="108"/>
    </row>
    <row r="80" spans="1:14" ht="6" customHeight="1" x14ac:dyDescent="0.25">
      <c r="A80" s="88"/>
      <c r="B80" s="89"/>
      <c r="C80" s="118"/>
      <c r="D80" s="118"/>
      <c r="E80" s="118"/>
      <c r="F80" s="110"/>
      <c r="G80" s="118"/>
      <c r="H80" s="118"/>
      <c r="I80" s="118"/>
      <c r="J80" s="118"/>
      <c r="K80" s="118"/>
      <c r="L80" s="118"/>
      <c r="M80" s="118"/>
      <c r="N80" s="108"/>
    </row>
    <row r="81" spans="1:20" ht="15.75" customHeight="1" x14ac:dyDescent="0.25">
      <c r="A81" s="88"/>
      <c r="B81" s="89"/>
      <c r="C81" s="332" t="s">
        <v>195</v>
      </c>
      <c r="D81" s="332"/>
      <c r="E81" s="332"/>
      <c r="F81" s="332"/>
      <c r="G81" s="332"/>
      <c r="H81" s="332"/>
      <c r="I81" s="332"/>
      <c r="J81" s="332"/>
      <c r="K81" s="332"/>
      <c r="L81" s="332"/>
      <c r="M81" s="332"/>
      <c r="N81" s="108"/>
    </row>
    <row r="82" spans="1:20" ht="14.25" customHeight="1" x14ac:dyDescent="0.25">
      <c r="A82" s="88"/>
      <c r="B82" s="89"/>
      <c r="C82" s="332"/>
      <c r="D82" s="332"/>
      <c r="E82" s="332"/>
      <c r="F82" s="332"/>
      <c r="G82" s="332"/>
      <c r="H82" s="332"/>
      <c r="I82" s="332"/>
      <c r="J82" s="332"/>
      <c r="K82" s="332"/>
      <c r="L82" s="332"/>
      <c r="M82" s="332"/>
      <c r="N82" s="108"/>
    </row>
    <row r="83" spans="1:20" ht="14.25" customHeight="1" x14ac:dyDescent="0.25">
      <c r="A83" s="88"/>
      <c r="B83" s="87"/>
      <c r="C83" s="109"/>
      <c r="D83" s="109"/>
      <c r="E83" s="109"/>
      <c r="F83" s="110"/>
      <c r="G83" s="109"/>
      <c r="H83" s="109"/>
      <c r="I83" s="109"/>
      <c r="J83" s="109"/>
      <c r="K83" s="109"/>
      <c r="L83" s="109"/>
      <c r="M83" s="109"/>
    </row>
    <row r="84" spans="1:20" x14ac:dyDescent="0.25">
      <c r="A84" s="88"/>
      <c r="B84" s="102" t="s">
        <v>80</v>
      </c>
      <c r="C84" s="119" t="s">
        <v>8</v>
      </c>
      <c r="D84" s="87"/>
      <c r="E84" s="87"/>
      <c r="F84" s="102"/>
    </row>
    <row r="85" spans="1:20" ht="6" customHeight="1" x14ac:dyDescent="0.25">
      <c r="A85" s="88"/>
      <c r="B85" s="89"/>
    </row>
    <row r="86" spans="1:20" ht="14.25" customHeight="1" x14ac:dyDescent="0.25">
      <c r="A86" s="88"/>
      <c r="B86" s="89"/>
      <c r="C86" s="88" t="s">
        <v>9</v>
      </c>
      <c r="D86" s="118"/>
      <c r="E86" s="118"/>
      <c r="F86" s="110"/>
      <c r="G86" s="118"/>
      <c r="H86" s="118"/>
      <c r="I86" s="118"/>
      <c r="J86" s="118"/>
      <c r="K86" s="118"/>
      <c r="L86" s="118"/>
      <c r="M86" s="118"/>
    </row>
    <row r="87" spans="1:20" ht="6.75" customHeight="1" x14ac:dyDescent="0.25">
      <c r="A87" s="88"/>
      <c r="B87" s="89"/>
      <c r="C87" s="118"/>
      <c r="D87" s="118"/>
      <c r="E87" s="118"/>
      <c r="F87" s="110"/>
      <c r="G87" s="118"/>
      <c r="H87" s="118"/>
      <c r="I87" s="118"/>
      <c r="J87" s="118"/>
      <c r="K87" s="118"/>
      <c r="L87" s="118"/>
      <c r="M87" s="118"/>
    </row>
    <row r="88" spans="1:20" ht="17.25" customHeight="1" x14ac:dyDescent="0.25">
      <c r="A88" s="88"/>
      <c r="B88" s="89"/>
      <c r="C88" s="338" t="s">
        <v>10</v>
      </c>
      <c r="D88" s="338"/>
      <c r="E88" s="338"/>
      <c r="F88" s="338"/>
      <c r="G88" s="338"/>
      <c r="H88" s="338"/>
      <c r="I88" s="338"/>
      <c r="J88" s="338"/>
      <c r="K88" s="338"/>
      <c r="L88" s="338"/>
      <c r="M88" s="338"/>
    </row>
    <row r="89" spans="1:20" ht="13.5" customHeight="1" x14ac:dyDescent="0.25">
      <c r="A89" s="88"/>
      <c r="B89" s="89"/>
      <c r="C89" s="338"/>
      <c r="D89" s="338"/>
      <c r="E89" s="338"/>
      <c r="F89" s="338"/>
      <c r="G89" s="338"/>
      <c r="H89" s="338"/>
      <c r="I89" s="338"/>
      <c r="J89" s="338"/>
      <c r="K89" s="338"/>
      <c r="L89" s="338"/>
      <c r="M89" s="338"/>
    </row>
    <row r="90" spans="1:20" s="120" customFormat="1" ht="14.25" customHeight="1" x14ac:dyDescent="0.25">
      <c r="A90" s="88"/>
      <c r="B90" s="89"/>
      <c r="C90" s="338"/>
      <c r="D90" s="338"/>
      <c r="E90" s="338"/>
      <c r="F90" s="338"/>
      <c r="G90" s="338"/>
      <c r="H90" s="338"/>
      <c r="I90" s="338"/>
      <c r="J90" s="338"/>
      <c r="K90" s="338"/>
      <c r="L90" s="338"/>
      <c r="M90" s="338"/>
      <c r="N90" s="90"/>
      <c r="O90" s="91"/>
      <c r="P90" s="91"/>
      <c r="Q90" s="91"/>
      <c r="R90" s="88"/>
      <c r="S90" s="88"/>
      <c r="T90" s="88"/>
    </row>
    <row r="91" spans="1:20" s="120" customFormat="1" ht="14.25" customHeight="1" x14ac:dyDescent="0.25">
      <c r="A91" s="88"/>
      <c r="B91" s="89"/>
      <c r="C91" s="109"/>
      <c r="D91" s="109"/>
      <c r="E91" s="109"/>
      <c r="F91" s="110"/>
      <c r="G91" s="109"/>
      <c r="H91" s="109"/>
      <c r="I91" s="109"/>
      <c r="J91" s="109"/>
      <c r="K91" s="109"/>
      <c r="L91" s="109"/>
      <c r="M91" s="109"/>
      <c r="N91" s="90"/>
      <c r="O91" s="91"/>
      <c r="P91" s="91"/>
      <c r="Q91" s="91"/>
      <c r="R91" s="88"/>
      <c r="S91" s="88"/>
      <c r="T91" s="88"/>
    </row>
    <row r="92" spans="1:20" s="120" customFormat="1" x14ac:dyDescent="0.25">
      <c r="A92" s="88"/>
      <c r="B92" s="102" t="s">
        <v>110</v>
      </c>
      <c r="C92" s="119" t="s">
        <v>11</v>
      </c>
      <c r="D92" s="87"/>
      <c r="E92" s="87"/>
      <c r="F92" s="102"/>
      <c r="G92" s="88"/>
      <c r="H92" s="88"/>
      <c r="I92" s="88"/>
      <c r="J92" s="88"/>
      <c r="K92" s="88"/>
      <c r="L92" s="88"/>
      <c r="M92" s="88"/>
      <c r="N92" s="90"/>
      <c r="O92" s="91"/>
      <c r="P92" s="91"/>
      <c r="Q92" s="91"/>
      <c r="R92" s="88"/>
      <c r="S92" s="88"/>
      <c r="T92" s="88"/>
    </row>
    <row r="93" spans="1:20" s="120" customFormat="1" ht="6" customHeight="1" x14ac:dyDescent="0.25">
      <c r="A93" s="88"/>
      <c r="B93" s="89"/>
      <c r="C93" s="88"/>
      <c r="D93" s="88"/>
      <c r="E93" s="88"/>
      <c r="F93" s="89"/>
      <c r="G93" s="88"/>
      <c r="H93" s="88"/>
      <c r="I93" s="88"/>
      <c r="J93" s="88"/>
      <c r="K93" s="88"/>
      <c r="L93" s="88"/>
      <c r="M93" s="88"/>
      <c r="N93" s="90"/>
      <c r="O93" s="91"/>
      <c r="P93" s="91"/>
      <c r="Q93" s="91"/>
      <c r="R93" s="88"/>
      <c r="S93" s="88"/>
      <c r="T93" s="88"/>
    </row>
    <row r="94" spans="1:20" s="120" customFormat="1" ht="15" customHeight="1" x14ac:dyDescent="0.25">
      <c r="A94" s="88"/>
      <c r="B94" s="89"/>
      <c r="C94" s="332" t="s">
        <v>47</v>
      </c>
      <c r="D94" s="332"/>
      <c r="E94" s="332"/>
      <c r="F94" s="332"/>
      <c r="G94" s="332"/>
      <c r="H94" s="332"/>
      <c r="I94" s="332"/>
      <c r="J94" s="332"/>
      <c r="K94" s="332"/>
      <c r="L94" s="332"/>
      <c r="M94" s="332"/>
      <c r="N94" s="90"/>
      <c r="O94" s="91"/>
      <c r="P94" s="91"/>
      <c r="Q94" s="91"/>
      <c r="R94" s="88"/>
      <c r="S94" s="88"/>
      <c r="T94" s="88"/>
    </row>
    <row r="95" spans="1:20" s="120" customFormat="1" ht="14.25" customHeight="1" x14ac:dyDescent="0.25">
      <c r="A95" s="88"/>
      <c r="B95" s="89"/>
      <c r="C95" s="332"/>
      <c r="D95" s="332"/>
      <c r="E95" s="332"/>
      <c r="F95" s="332"/>
      <c r="G95" s="332"/>
      <c r="H95" s="332"/>
      <c r="I95" s="332"/>
      <c r="J95" s="332"/>
      <c r="K95" s="332"/>
      <c r="L95" s="332"/>
      <c r="M95" s="332"/>
      <c r="N95" s="90"/>
      <c r="O95" s="91"/>
      <c r="P95" s="91"/>
      <c r="Q95" s="91"/>
      <c r="R95" s="88"/>
      <c r="S95" s="88"/>
      <c r="T95" s="88"/>
    </row>
    <row r="96" spans="1:20" s="120" customFormat="1" ht="13.5" customHeight="1" x14ac:dyDescent="0.25">
      <c r="A96" s="88"/>
      <c r="B96" s="89"/>
      <c r="C96" s="332"/>
      <c r="D96" s="332"/>
      <c r="E96" s="332"/>
      <c r="F96" s="332"/>
      <c r="G96" s="332"/>
      <c r="H96" s="332"/>
      <c r="I96" s="332"/>
      <c r="J96" s="332"/>
      <c r="K96" s="332"/>
      <c r="L96" s="332"/>
      <c r="M96" s="332"/>
      <c r="N96" s="90"/>
      <c r="O96" s="91"/>
      <c r="P96" s="91"/>
      <c r="Q96" s="91"/>
      <c r="R96" s="88"/>
      <c r="S96" s="88"/>
      <c r="T96" s="88"/>
    </row>
    <row r="97" spans="1:20" s="120" customFormat="1" ht="18" customHeight="1" x14ac:dyDescent="0.25">
      <c r="A97" s="88"/>
      <c r="B97" s="89"/>
      <c r="C97" s="332"/>
      <c r="D97" s="332"/>
      <c r="E97" s="332"/>
      <c r="F97" s="332"/>
      <c r="G97" s="332"/>
      <c r="H97" s="332"/>
      <c r="I97" s="332"/>
      <c r="J97" s="332"/>
      <c r="K97" s="332"/>
      <c r="L97" s="332"/>
      <c r="M97" s="332"/>
      <c r="N97" s="90"/>
      <c r="O97" s="91"/>
      <c r="P97" s="91"/>
      <c r="Q97" s="91"/>
      <c r="R97" s="88"/>
      <c r="S97" s="88"/>
      <c r="T97" s="88"/>
    </row>
    <row r="98" spans="1:20" s="120" customFormat="1" ht="13.5" customHeight="1" x14ac:dyDescent="0.25">
      <c r="A98" s="88"/>
      <c r="B98" s="89"/>
      <c r="C98" s="109"/>
      <c r="D98" s="109"/>
      <c r="E98" s="109"/>
      <c r="F98" s="110"/>
      <c r="G98" s="109"/>
      <c r="H98" s="109"/>
      <c r="I98" s="109"/>
      <c r="J98" s="109"/>
      <c r="K98" s="109"/>
      <c r="L98" s="109"/>
      <c r="M98" s="109"/>
      <c r="N98" s="90"/>
      <c r="O98" s="91"/>
      <c r="P98" s="91"/>
      <c r="Q98" s="91"/>
      <c r="R98" s="88"/>
      <c r="S98" s="88"/>
      <c r="T98" s="88"/>
    </row>
    <row r="99" spans="1:20" s="120" customFormat="1" x14ac:dyDescent="0.25">
      <c r="A99" s="88"/>
      <c r="B99" s="102" t="s">
        <v>118</v>
      </c>
      <c r="C99" s="87" t="s">
        <v>114</v>
      </c>
      <c r="D99" s="109"/>
      <c r="E99" s="109"/>
      <c r="F99" s="110"/>
      <c r="G99" s="109"/>
      <c r="H99" s="109"/>
      <c r="I99" s="109"/>
      <c r="J99" s="109"/>
      <c r="K99" s="109"/>
      <c r="L99" s="109"/>
      <c r="M99" s="109"/>
      <c r="N99" s="90"/>
      <c r="O99" s="91"/>
      <c r="P99" s="91"/>
      <c r="Q99" s="91"/>
      <c r="R99" s="88"/>
      <c r="S99" s="88"/>
      <c r="T99" s="88"/>
    </row>
    <row r="100" spans="1:20" s="120" customFormat="1" ht="6.75" customHeight="1" x14ac:dyDescent="0.25">
      <c r="A100" s="88"/>
      <c r="B100" s="89"/>
      <c r="C100" s="109"/>
      <c r="D100" s="109"/>
      <c r="E100" s="109"/>
      <c r="F100" s="110"/>
      <c r="G100" s="109"/>
      <c r="H100" s="109"/>
      <c r="I100" s="109"/>
      <c r="J100" s="109"/>
      <c r="K100" s="109"/>
      <c r="L100" s="109"/>
      <c r="M100" s="109"/>
      <c r="N100" s="90"/>
      <c r="O100" s="91"/>
      <c r="P100" s="91"/>
      <c r="Q100" s="91"/>
      <c r="R100" s="88"/>
      <c r="S100" s="88"/>
      <c r="T100" s="88"/>
    </row>
    <row r="101" spans="1:20" s="120" customFormat="1" x14ac:dyDescent="0.25">
      <c r="A101" s="88"/>
      <c r="B101" s="89"/>
      <c r="C101" s="332" t="s">
        <v>196</v>
      </c>
      <c r="D101" s="332"/>
      <c r="E101" s="332"/>
      <c r="F101" s="332"/>
      <c r="G101" s="332"/>
      <c r="H101" s="332"/>
      <c r="I101" s="332"/>
      <c r="J101" s="332"/>
      <c r="K101" s="332"/>
      <c r="L101" s="332"/>
      <c r="M101" s="332"/>
      <c r="N101" s="90"/>
      <c r="O101" s="91"/>
      <c r="P101" s="91"/>
      <c r="Q101" s="91"/>
      <c r="R101" s="88"/>
      <c r="S101" s="88"/>
      <c r="T101" s="88"/>
    </row>
    <row r="102" spans="1:20" s="120" customFormat="1" ht="16.5" customHeight="1" x14ac:dyDescent="0.25">
      <c r="A102" s="88"/>
      <c r="B102" s="89"/>
      <c r="C102" s="332"/>
      <c r="D102" s="332"/>
      <c r="E102" s="332"/>
      <c r="F102" s="332"/>
      <c r="G102" s="332"/>
      <c r="H102" s="332"/>
      <c r="I102" s="332"/>
      <c r="J102" s="332"/>
      <c r="K102" s="332"/>
      <c r="L102" s="332"/>
      <c r="M102" s="332"/>
      <c r="N102" s="90"/>
      <c r="O102" s="91"/>
      <c r="P102" s="91"/>
      <c r="Q102" s="91"/>
      <c r="R102" s="88"/>
      <c r="S102" s="88"/>
      <c r="T102" s="88"/>
    </row>
    <row r="103" spans="1:20" s="120" customFormat="1" ht="14.25" customHeight="1" x14ac:dyDescent="0.25">
      <c r="A103" s="88"/>
      <c r="B103" s="89"/>
      <c r="C103" s="109"/>
      <c r="D103" s="109"/>
      <c r="E103" s="109"/>
      <c r="F103" s="110"/>
      <c r="G103" s="109"/>
      <c r="H103" s="109"/>
      <c r="I103" s="109"/>
      <c r="J103" s="109"/>
      <c r="K103" s="109"/>
      <c r="L103" s="109"/>
      <c r="M103" s="109"/>
      <c r="N103" s="90"/>
      <c r="O103" s="91"/>
      <c r="P103" s="91"/>
      <c r="Q103" s="91"/>
      <c r="R103" s="88"/>
      <c r="S103" s="88"/>
      <c r="T103" s="88"/>
    </row>
    <row r="104" spans="1:20" s="120" customFormat="1" x14ac:dyDescent="0.25">
      <c r="A104" s="88"/>
      <c r="B104" s="102" t="s">
        <v>107</v>
      </c>
      <c r="C104" s="87" t="s">
        <v>111</v>
      </c>
      <c r="D104" s="109"/>
      <c r="E104" s="109"/>
      <c r="F104" s="110"/>
      <c r="G104" s="109"/>
      <c r="H104" s="109"/>
      <c r="I104" s="109"/>
      <c r="J104" s="109"/>
      <c r="K104" s="109"/>
      <c r="L104" s="109"/>
      <c r="M104" s="109"/>
      <c r="N104" s="90"/>
      <c r="O104" s="91"/>
      <c r="P104" s="91"/>
      <c r="Q104" s="91"/>
      <c r="R104" s="88"/>
      <c r="S104" s="88"/>
      <c r="T104" s="88"/>
    </row>
    <row r="105" spans="1:20" s="120" customFormat="1" ht="6" customHeight="1" x14ac:dyDescent="0.25">
      <c r="A105" s="88"/>
      <c r="B105" s="89"/>
      <c r="C105" s="109"/>
      <c r="D105" s="109"/>
      <c r="E105" s="109"/>
      <c r="F105" s="110"/>
      <c r="G105" s="109"/>
      <c r="H105" s="109"/>
      <c r="I105" s="109"/>
      <c r="J105" s="109"/>
      <c r="K105" s="109"/>
      <c r="L105" s="109"/>
      <c r="M105" s="109"/>
      <c r="N105" s="90"/>
      <c r="O105" s="91"/>
      <c r="P105" s="91"/>
      <c r="Q105" s="91"/>
      <c r="R105" s="88"/>
      <c r="S105" s="88"/>
      <c r="T105" s="88"/>
    </row>
    <row r="106" spans="1:20" s="120" customFormat="1" ht="85.5" customHeight="1" x14ac:dyDescent="0.25">
      <c r="A106" s="88"/>
      <c r="B106" s="89"/>
      <c r="C106" s="331" t="s">
        <v>177</v>
      </c>
      <c r="D106" s="332"/>
      <c r="E106" s="332"/>
      <c r="F106" s="332"/>
      <c r="G106" s="332"/>
      <c r="H106" s="332"/>
      <c r="I106" s="332"/>
      <c r="J106" s="332"/>
      <c r="K106" s="332"/>
      <c r="L106" s="332"/>
      <c r="M106" s="332"/>
      <c r="N106" s="105"/>
      <c r="O106" s="121"/>
      <c r="P106" s="121"/>
      <c r="Q106" s="91"/>
      <c r="R106" s="88"/>
      <c r="S106" s="88"/>
      <c r="T106" s="88"/>
    </row>
    <row r="107" spans="1:20" s="120" customFormat="1" ht="12" customHeight="1" x14ac:dyDescent="0.25">
      <c r="A107" s="88"/>
      <c r="B107" s="89"/>
      <c r="C107" s="109"/>
      <c r="D107" s="109"/>
      <c r="E107" s="109"/>
      <c r="F107" s="110"/>
      <c r="G107" s="109"/>
      <c r="H107" s="109"/>
      <c r="I107" s="109"/>
      <c r="J107" s="109"/>
      <c r="K107" s="109"/>
      <c r="L107" s="109"/>
      <c r="M107" s="109"/>
      <c r="N107" s="90"/>
      <c r="O107" s="91"/>
      <c r="P107" s="91"/>
      <c r="Q107" s="91"/>
      <c r="R107" s="88"/>
      <c r="S107" s="88"/>
      <c r="T107" s="88"/>
    </row>
    <row r="108" spans="1:20" s="120" customFormat="1" ht="32.25" customHeight="1" x14ac:dyDescent="0.25">
      <c r="A108" s="88"/>
      <c r="B108" s="89"/>
      <c r="C108" s="331" t="s">
        <v>24</v>
      </c>
      <c r="D108" s="332"/>
      <c r="E108" s="332"/>
      <c r="F108" s="332"/>
      <c r="G108" s="332"/>
      <c r="H108" s="332"/>
      <c r="I108" s="332"/>
      <c r="J108" s="332"/>
      <c r="K108" s="332"/>
      <c r="L108" s="332"/>
      <c r="M108" s="332"/>
      <c r="N108" s="105"/>
      <c r="O108" s="121"/>
      <c r="P108" s="121"/>
      <c r="Q108" s="91"/>
      <c r="R108" s="88"/>
      <c r="S108" s="88"/>
      <c r="T108" s="88"/>
    </row>
    <row r="109" spans="1:20" s="120" customFormat="1" ht="15.75" customHeight="1" x14ac:dyDescent="0.25">
      <c r="A109" s="88"/>
      <c r="B109" s="89"/>
      <c r="C109" s="122"/>
      <c r="D109" s="122"/>
      <c r="E109" s="122"/>
      <c r="F109" s="123"/>
      <c r="G109" s="122"/>
      <c r="H109" s="122"/>
      <c r="I109" s="122"/>
      <c r="J109" s="122"/>
      <c r="K109" s="122"/>
      <c r="L109" s="124"/>
      <c r="M109" s="124"/>
      <c r="N109" s="105"/>
      <c r="O109" s="121"/>
      <c r="P109" s="121"/>
      <c r="Q109" s="91"/>
      <c r="R109" s="88"/>
      <c r="S109" s="88"/>
      <c r="T109" s="88"/>
    </row>
    <row r="110" spans="1:20" s="87" customFormat="1" x14ac:dyDescent="0.25">
      <c r="A110" s="102" t="s">
        <v>72</v>
      </c>
      <c r="B110" s="87" t="s">
        <v>200</v>
      </c>
      <c r="F110" s="102"/>
      <c r="K110" s="103"/>
      <c r="L110" s="103"/>
      <c r="M110" s="103"/>
      <c r="N110" s="104"/>
      <c r="O110" s="103"/>
      <c r="P110" s="103"/>
      <c r="Q110" s="103"/>
    </row>
    <row r="111" spans="1:20" ht="9.75" customHeight="1" x14ac:dyDescent="0.25">
      <c r="A111" s="88"/>
      <c r="B111" s="89"/>
      <c r="C111" s="109"/>
      <c r="D111" s="109"/>
      <c r="E111" s="109"/>
      <c r="F111" s="110"/>
      <c r="G111" s="109"/>
      <c r="H111" s="109"/>
      <c r="I111" s="109"/>
      <c r="J111" s="109"/>
      <c r="K111" s="109"/>
      <c r="L111" s="109"/>
      <c r="M111" s="109"/>
      <c r="N111" s="108"/>
    </row>
    <row r="112" spans="1:20" s="120" customFormat="1" x14ac:dyDescent="0.25">
      <c r="A112" s="88"/>
      <c r="B112" s="102" t="s">
        <v>120</v>
      </c>
      <c r="C112" s="87" t="s">
        <v>41</v>
      </c>
      <c r="D112" s="88"/>
      <c r="E112" s="88"/>
      <c r="F112" s="89"/>
      <c r="G112" s="88"/>
      <c r="H112" s="88"/>
      <c r="I112" s="88"/>
      <c r="J112" s="88"/>
      <c r="K112" s="88"/>
      <c r="L112" s="88"/>
      <c r="M112" s="88"/>
      <c r="N112" s="90"/>
      <c r="O112" s="91"/>
      <c r="P112" s="91"/>
      <c r="Q112" s="91"/>
      <c r="R112" s="88"/>
      <c r="S112" s="88"/>
      <c r="T112" s="88"/>
    </row>
    <row r="113" spans="1:20" s="120" customFormat="1" ht="6" customHeight="1" x14ac:dyDescent="0.25">
      <c r="A113" s="88"/>
      <c r="B113" s="89"/>
      <c r="C113" s="88"/>
      <c r="D113" s="88"/>
      <c r="E113" s="88"/>
      <c r="F113" s="89"/>
      <c r="G113" s="88"/>
      <c r="H113" s="88"/>
      <c r="I113" s="88"/>
      <c r="J113" s="88"/>
      <c r="K113" s="88"/>
      <c r="L113" s="88"/>
      <c r="M113" s="88"/>
      <c r="N113" s="90"/>
      <c r="O113" s="91"/>
      <c r="P113" s="91"/>
      <c r="Q113" s="91"/>
      <c r="R113" s="88"/>
      <c r="S113" s="88"/>
      <c r="T113" s="88"/>
    </row>
    <row r="114" spans="1:20" s="120" customFormat="1" ht="15.75" customHeight="1" x14ac:dyDescent="0.25">
      <c r="A114" s="88"/>
      <c r="B114" s="89"/>
      <c r="C114" s="332" t="s">
        <v>161</v>
      </c>
      <c r="D114" s="332"/>
      <c r="E114" s="332"/>
      <c r="F114" s="332"/>
      <c r="G114" s="332"/>
      <c r="H114" s="332"/>
      <c r="I114" s="332"/>
      <c r="J114" s="332"/>
      <c r="K114" s="332"/>
      <c r="L114" s="332"/>
      <c r="M114" s="332"/>
      <c r="N114" s="90"/>
      <c r="O114" s="91"/>
      <c r="P114" s="91"/>
      <c r="Q114" s="91"/>
      <c r="R114" s="88"/>
      <c r="S114" s="88"/>
      <c r="T114" s="88"/>
    </row>
    <row r="115" spans="1:20" s="120" customFormat="1" ht="15.75" customHeight="1" x14ac:dyDescent="0.25">
      <c r="A115" s="88"/>
      <c r="B115" s="89"/>
      <c r="C115" s="332"/>
      <c r="D115" s="332"/>
      <c r="E115" s="332"/>
      <c r="F115" s="332"/>
      <c r="G115" s="332"/>
      <c r="H115" s="332"/>
      <c r="I115" s="332"/>
      <c r="J115" s="332"/>
      <c r="K115" s="332"/>
      <c r="L115" s="332"/>
      <c r="M115" s="332"/>
      <c r="N115" s="90"/>
      <c r="O115" s="91"/>
      <c r="P115" s="91"/>
      <c r="Q115" s="91"/>
      <c r="R115" s="88"/>
      <c r="S115" s="88"/>
      <c r="T115" s="88"/>
    </row>
    <row r="116" spans="1:20" s="120" customFormat="1" ht="13.5" customHeight="1" x14ac:dyDescent="0.25">
      <c r="A116" s="88"/>
      <c r="B116" s="89"/>
      <c r="C116" s="332"/>
      <c r="D116" s="332"/>
      <c r="E116" s="332"/>
      <c r="F116" s="332"/>
      <c r="G116" s="332"/>
      <c r="H116" s="332"/>
      <c r="I116" s="332"/>
      <c r="J116" s="332"/>
      <c r="K116" s="332"/>
      <c r="L116" s="332"/>
      <c r="M116" s="332"/>
      <c r="N116" s="90"/>
      <c r="O116" s="91"/>
      <c r="P116" s="91"/>
      <c r="Q116" s="91"/>
      <c r="R116" s="88"/>
      <c r="S116" s="88"/>
      <c r="T116" s="88"/>
    </row>
    <row r="117" spans="1:20" s="120" customFormat="1" ht="15" customHeight="1" x14ac:dyDescent="0.25">
      <c r="A117" s="88"/>
      <c r="B117" s="89"/>
      <c r="C117" s="332"/>
      <c r="D117" s="332"/>
      <c r="E117" s="332"/>
      <c r="F117" s="332"/>
      <c r="G117" s="332"/>
      <c r="H117" s="332"/>
      <c r="I117" s="332"/>
      <c r="J117" s="332"/>
      <c r="K117" s="332"/>
      <c r="L117" s="332"/>
      <c r="M117" s="332"/>
      <c r="N117" s="90"/>
      <c r="O117" s="91"/>
      <c r="P117" s="91"/>
      <c r="Q117" s="91"/>
      <c r="R117" s="88"/>
      <c r="S117" s="88"/>
      <c r="T117" s="88"/>
    </row>
    <row r="118" spans="1:20" s="120" customFormat="1" ht="11.25" customHeight="1" x14ac:dyDescent="0.25">
      <c r="A118" s="88"/>
      <c r="B118" s="89"/>
      <c r="C118" s="332"/>
      <c r="D118" s="332"/>
      <c r="E118" s="332"/>
      <c r="F118" s="332"/>
      <c r="G118" s="332"/>
      <c r="H118" s="332"/>
      <c r="I118" s="332"/>
      <c r="J118" s="332"/>
      <c r="K118" s="332"/>
      <c r="L118" s="332"/>
      <c r="M118" s="332"/>
      <c r="N118" s="90"/>
      <c r="O118" s="91"/>
      <c r="P118" s="91"/>
      <c r="Q118" s="91"/>
      <c r="R118" s="88"/>
      <c r="S118" s="88"/>
      <c r="T118" s="88"/>
    </row>
    <row r="119" spans="1:20" s="120" customFormat="1" ht="19.5" customHeight="1" x14ac:dyDescent="0.25">
      <c r="A119" s="88"/>
      <c r="B119" s="89"/>
      <c r="C119" s="332"/>
      <c r="D119" s="332"/>
      <c r="E119" s="332"/>
      <c r="F119" s="332"/>
      <c r="G119" s="332"/>
      <c r="H119" s="332"/>
      <c r="I119" s="332"/>
      <c r="J119" s="332"/>
      <c r="K119" s="332"/>
      <c r="L119" s="332"/>
      <c r="M119" s="332"/>
      <c r="N119" s="90"/>
      <c r="O119" s="91"/>
      <c r="P119" s="91"/>
      <c r="Q119" s="91"/>
      <c r="R119" s="88"/>
      <c r="S119" s="88"/>
      <c r="T119" s="88"/>
    </row>
    <row r="120" spans="1:20" s="120" customFormat="1" ht="6" customHeight="1" x14ac:dyDescent="0.25">
      <c r="A120" s="88"/>
      <c r="B120" s="89"/>
      <c r="C120" s="118"/>
      <c r="D120" s="118"/>
      <c r="E120" s="118"/>
      <c r="F120" s="110"/>
      <c r="G120" s="118"/>
      <c r="H120" s="118"/>
      <c r="I120" s="118"/>
      <c r="J120" s="118"/>
      <c r="K120" s="118"/>
      <c r="L120" s="118"/>
      <c r="M120" s="118"/>
      <c r="N120" s="90"/>
      <c r="O120" s="91"/>
      <c r="P120" s="91"/>
      <c r="Q120" s="91"/>
      <c r="R120" s="88"/>
      <c r="S120" s="88"/>
      <c r="T120" s="88"/>
    </row>
    <row r="121" spans="1:20" s="120" customFormat="1" ht="18.75" customHeight="1" x14ac:dyDescent="0.25">
      <c r="A121" s="88"/>
      <c r="B121" s="89"/>
      <c r="C121" s="332" t="s">
        <v>42</v>
      </c>
      <c r="D121" s="332"/>
      <c r="E121" s="332"/>
      <c r="F121" s="332"/>
      <c r="G121" s="332"/>
      <c r="H121" s="332"/>
      <c r="I121" s="332"/>
      <c r="J121" s="332"/>
      <c r="K121" s="332"/>
      <c r="L121" s="332"/>
      <c r="M121" s="332"/>
      <c r="N121" s="90"/>
      <c r="O121" s="91"/>
      <c r="P121" s="91"/>
      <c r="Q121" s="91"/>
      <c r="R121" s="88"/>
      <c r="S121" s="88"/>
      <c r="T121" s="88"/>
    </row>
    <row r="122" spans="1:20" s="120" customFormat="1" ht="18.75" customHeight="1" x14ac:dyDescent="0.25">
      <c r="A122" s="88"/>
      <c r="B122" s="89"/>
      <c r="C122" s="332"/>
      <c r="D122" s="332"/>
      <c r="E122" s="332"/>
      <c r="F122" s="332"/>
      <c r="G122" s="332"/>
      <c r="H122" s="332"/>
      <c r="I122" s="332"/>
      <c r="J122" s="332"/>
      <c r="K122" s="332"/>
      <c r="L122" s="332"/>
      <c r="M122" s="332"/>
      <c r="N122" s="90"/>
      <c r="O122" s="91"/>
      <c r="P122" s="91"/>
      <c r="Q122" s="91"/>
      <c r="R122" s="88"/>
      <c r="S122" s="88"/>
      <c r="T122" s="88"/>
    </row>
    <row r="123" spans="1:20" s="120" customFormat="1" ht="22.5" customHeight="1" x14ac:dyDescent="0.25">
      <c r="A123" s="88"/>
      <c r="B123" s="89"/>
      <c r="C123" s="332"/>
      <c r="D123" s="332"/>
      <c r="E123" s="332"/>
      <c r="F123" s="332"/>
      <c r="G123" s="332"/>
      <c r="H123" s="332"/>
      <c r="I123" s="332"/>
      <c r="J123" s="332"/>
      <c r="K123" s="332"/>
      <c r="L123" s="332"/>
      <c r="M123" s="332"/>
      <c r="N123" s="90"/>
      <c r="O123" s="91"/>
      <c r="P123" s="91"/>
      <c r="Q123" s="91"/>
      <c r="R123" s="88"/>
      <c r="S123" s="88"/>
      <c r="T123" s="88"/>
    </row>
    <row r="124" spans="1:20" s="120" customFormat="1" ht="6" customHeight="1" x14ac:dyDescent="0.25">
      <c r="A124" s="88"/>
      <c r="B124" s="89"/>
      <c r="C124" s="87"/>
      <c r="D124" s="118"/>
      <c r="E124" s="118"/>
      <c r="F124" s="110"/>
      <c r="G124" s="118"/>
      <c r="H124" s="118"/>
      <c r="I124" s="118"/>
      <c r="J124" s="118"/>
      <c r="K124" s="118"/>
      <c r="L124" s="118"/>
      <c r="M124" s="118"/>
      <c r="N124" s="90"/>
      <c r="O124" s="91"/>
      <c r="P124" s="91"/>
      <c r="Q124" s="91"/>
      <c r="R124" s="88"/>
      <c r="S124" s="88"/>
      <c r="T124" s="88"/>
    </row>
    <row r="125" spans="1:20" s="120" customFormat="1" ht="29.25" customHeight="1" x14ac:dyDescent="0.25">
      <c r="A125" s="88"/>
      <c r="B125" s="89"/>
      <c r="C125" s="332" t="s">
        <v>48</v>
      </c>
      <c r="D125" s="332"/>
      <c r="E125" s="332"/>
      <c r="F125" s="332"/>
      <c r="G125" s="332"/>
      <c r="H125" s="332"/>
      <c r="I125" s="332"/>
      <c r="J125" s="332"/>
      <c r="K125" s="332"/>
      <c r="L125" s="332"/>
      <c r="M125" s="332"/>
      <c r="N125" s="90"/>
      <c r="O125" s="91"/>
      <c r="P125" s="91"/>
      <c r="Q125" s="91"/>
      <c r="R125" s="88"/>
      <c r="S125" s="88"/>
      <c r="T125" s="88"/>
    </row>
    <row r="126" spans="1:20" s="120" customFormat="1" ht="6.75" customHeight="1" x14ac:dyDescent="0.25">
      <c r="A126" s="88"/>
      <c r="B126" s="89"/>
      <c r="C126" s="98"/>
      <c r="D126" s="98"/>
      <c r="E126" s="98"/>
      <c r="F126" s="98"/>
      <c r="G126" s="98"/>
      <c r="H126" s="98"/>
      <c r="I126" s="98"/>
      <c r="J126" s="98"/>
      <c r="K126" s="98"/>
      <c r="L126" s="98"/>
      <c r="M126" s="98"/>
      <c r="N126" s="90"/>
      <c r="O126" s="91"/>
      <c r="P126" s="91"/>
      <c r="Q126" s="91"/>
      <c r="R126" s="88"/>
      <c r="S126" s="88"/>
      <c r="T126" s="88"/>
    </row>
    <row r="127" spans="1:20" ht="15" customHeight="1" x14ac:dyDescent="0.25">
      <c r="A127" s="88"/>
      <c r="B127" s="89"/>
      <c r="C127" s="88" t="s">
        <v>49</v>
      </c>
      <c r="D127" s="118"/>
      <c r="E127" s="118"/>
      <c r="F127" s="110"/>
      <c r="G127" s="118"/>
      <c r="H127" s="118"/>
      <c r="I127" s="118"/>
      <c r="J127" s="118"/>
      <c r="K127" s="118"/>
      <c r="L127" s="118"/>
      <c r="M127" s="118"/>
      <c r="N127" s="194"/>
    </row>
    <row r="128" spans="1:20" ht="14.25" customHeight="1" x14ac:dyDescent="0.25">
      <c r="A128" s="88"/>
      <c r="B128" s="89"/>
      <c r="I128" s="94" t="s">
        <v>178</v>
      </c>
      <c r="K128" s="94" t="s">
        <v>79</v>
      </c>
      <c r="L128" s="89"/>
      <c r="M128" s="94" t="s">
        <v>20</v>
      </c>
      <c r="N128" s="194"/>
    </row>
    <row r="129" spans="1:20" ht="6" customHeight="1" x14ac:dyDescent="0.25">
      <c r="A129" s="88"/>
      <c r="B129" s="89"/>
      <c r="C129" s="88" t="s">
        <v>168</v>
      </c>
      <c r="D129" s="108" t="s">
        <v>168</v>
      </c>
      <c r="K129" s="89"/>
      <c r="L129" s="89"/>
      <c r="M129" s="89" t="s">
        <v>168</v>
      </c>
      <c r="N129" s="194"/>
    </row>
    <row r="130" spans="1:20" x14ac:dyDescent="0.25">
      <c r="A130" s="88"/>
      <c r="B130" s="89"/>
      <c r="D130" s="88" t="s">
        <v>180</v>
      </c>
      <c r="I130" s="88" t="s">
        <v>179</v>
      </c>
      <c r="K130" s="125" t="s">
        <v>182</v>
      </c>
      <c r="L130" s="89"/>
      <c r="M130" s="126">
        <v>0.05</v>
      </c>
      <c r="N130" s="194"/>
    </row>
    <row r="131" spans="1:20" x14ac:dyDescent="0.25">
      <c r="A131" s="88"/>
      <c r="B131" s="89"/>
      <c r="D131" s="88" t="s">
        <v>181</v>
      </c>
      <c r="I131" s="88" t="s">
        <v>179</v>
      </c>
      <c r="K131" s="125" t="s">
        <v>228</v>
      </c>
      <c r="L131" s="89"/>
      <c r="M131" s="126">
        <v>0.25</v>
      </c>
      <c r="N131" s="194"/>
    </row>
    <row r="132" spans="1:20" x14ac:dyDescent="0.25">
      <c r="A132" s="88"/>
      <c r="B132" s="89"/>
      <c r="D132" s="88" t="s">
        <v>214</v>
      </c>
      <c r="I132" s="88" t="s">
        <v>179</v>
      </c>
      <c r="K132" s="125" t="s">
        <v>228</v>
      </c>
      <c r="L132" s="89"/>
      <c r="M132" s="126">
        <v>0.25</v>
      </c>
      <c r="N132" s="194"/>
    </row>
    <row r="133" spans="1:20" ht="13.5" customHeight="1" x14ac:dyDescent="0.25">
      <c r="A133" s="88"/>
      <c r="B133" s="89"/>
      <c r="L133" s="89"/>
      <c r="M133" s="89"/>
      <c r="N133" s="127"/>
    </row>
    <row r="134" spans="1:20" ht="17.25" customHeight="1" x14ac:dyDescent="0.25">
      <c r="A134" s="88"/>
      <c r="B134" s="89"/>
      <c r="C134" s="332" t="s">
        <v>46</v>
      </c>
      <c r="D134" s="332"/>
      <c r="E134" s="332"/>
      <c r="F134" s="332"/>
      <c r="G134" s="332"/>
      <c r="H134" s="332"/>
      <c r="I134" s="332"/>
      <c r="J134" s="332"/>
      <c r="K134" s="332"/>
      <c r="L134" s="332"/>
      <c r="M134" s="332"/>
      <c r="N134" s="128"/>
      <c r="R134" s="129"/>
      <c r="S134" s="129"/>
      <c r="T134" s="129"/>
    </row>
    <row r="135" spans="1:20" ht="18" customHeight="1" x14ac:dyDescent="0.25">
      <c r="A135" s="88"/>
      <c r="B135" s="89"/>
      <c r="C135" s="332"/>
      <c r="D135" s="332"/>
      <c r="E135" s="332"/>
      <c r="F135" s="332"/>
      <c r="G135" s="332"/>
      <c r="H135" s="332"/>
      <c r="I135" s="332"/>
      <c r="J135" s="332"/>
      <c r="K135" s="332"/>
      <c r="L135" s="332"/>
      <c r="M135" s="332"/>
      <c r="N135" s="128"/>
      <c r="R135" s="129"/>
      <c r="S135" s="129"/>
      <c r="T135" s="129"/>
    </row>
    <row r="136" spans="1:20" ht="25.5" customHeight="1" x14ac:dyDescent="0.25">
      <c r="A136" s="88"/>
      <c r="B136" s="89"/>
      <c r="C136" s="332"/>
      <c r="D136" s="332"/>
      <c r="E136" s="332"/>
      <c r="F136" s="332"/>
      <c r="G136" s="332"/>
      <c r="H136" s="332"/>
      <c r="I136" s="332"/>
      <c r="J136" s="332"/>
      <c r="K136" s="332"/>
      <c r="L136" s="332"/>
      <c r="M136" s="332"/>
      <c r="N136" s="128"/>
      <c r="R136" s="129"/>
      <c r="S136" s="129"/>
      <c r="T136" s="129"/>
    </row>
    <row r="137" spans="1:20" ht="0.75" hidden="1" customHeight="1" x14ac:dyDescent="0.25">
      <c r="A137" s="88"/>
      <c r="B137" s="89"/>
      <c r="C137" s="332"/>
      <c r="D137" s="332"/>
      <c r="E137" s="332"/>
      <c r="F137" s="332"/>
      <c r="G137" s="332"/>
      <c r="H137" s="332"/>
      <c r="I137" s="332"/>
      <c r="J137" s="332"/>
      <c r="K137" s="332"/>
      <c r="L137" s="332"/>
      <c r="M137" s="332"/>
      <c r="N137" s="128"/>
      <c r="R137" s="129"/>
      <c r="S137" s="129"/>
      <c r="T137" s="129"/>
    </row>
    <row r="138" spans="1:20" ht="6" customHeight="1" x14ac:dyDescent="0.25">
      <c r="A138" s="88"/>
      <c r="B138" s="89"/>
      <c r="C138" s="118"/>
      <c r="D138" s="118"/>
      <c r="E138" s="118"/>
      <c r="F138" s="110"/>
      <c r="G138" s="118"/>
      <c r="H138" s="118"/>
      <c r="I138" s="118"/>
      <c r="J138" s="118"/>
      <c r="K138" s="118"/>
      <c r="L138" s="118"/>
      <c r="M138" s="118"/>
      <c r="N138" s="128"/>
      <c r="R138" s="129"/>
      <c r="S138" s="129"/>
      <c r="T138" s="129"/>
    </row>
    <row r="139" spans="1:20" ht="16.5" customHeight="1" x14ac:dyDescent="0.25">
      <c r="A139" s="88"/>
      <c r="B139" s="89"/>
      <c r="C139" s="338" t="s">
        <v>50</v>
      </c>
      <c r="D139" s="338"/>
      <c r="E139" s="338"/>
      <c r="F139" s="338"/>
      <c r="G139" s="338"/>
      <c r="H139" s="338"/>
      <c r="I139" s="338"/>
      <c r="J139" s="338"/>
      <c r="K139" s="338"/>
      <c r="L139" s="338"/>
      <c r="M139" s="338"/>
      <c r="N139" s="128"/>
      <c r="R139" s="129"/>
      <c r="S139" s="129"/>
      <c r="T139" s="129"/>
    </row>
    <row r="140" spans="1:20" ht="14.25" customHeight="1" x14ac:dyDescent="0.25">
      <c r="A140" s="88"/>
      <c r="B140" s="89"/>
      <c r="C140" s="338"/>
      <c r="D140" s="338"/>
      <c r="E140" s="338"/>
      <c r="F140" s="338"/>
      <c r="G140" s="338"/>
      <c r="H140" s="338"/>
      <c r="I140" s="338"/>
      <c r="J140" s="338"/>
      <c r="K140" s="338"/>
      <c r="L140" s="338"/>
      <c r="M140" s="338"/>
      <c r="N140" s="128"/>
      <c r="R140" s="129"/>
      <c r="S140" s="129"/>
      <c r="T140" s="129"/>
    </row>
    <row r="141" spans="1:20" ht="7.5" customHeight="1" x14ac:dyDescent="0.25">
      <c r="A141" s="88"/>
      <c r="B141" s="89"/>
      <c r="C141" s="118"/>
      <c r="D141" s="118"/>
      <c r="E141" s="118"/>
      <c r="F141" s="110"/>
      <c r="G141" s="118"/>
      <c r="H141" s="118"/>
      <c r="I141" s="118"/>
      <c r="J141" s="118"/>
      <c r="K141" s="118"/>
      <c r="L141" s="118"/>
      <c r="M141" s="118"/>
      <c r="N141" s="128"/>
      <c r="R141" s="129"/>
      <c r="S141" s="129"/>
      <c r="T141" s="129"/>
    </row>
    <row r="142" spans="1:20" ht="16.5" customHeight="1" x14ac:dyDescent="0.25">
      <c r="A142" s="88"/>
      <c r="B142" s="89"/>
      <c r="C142" s="338" t="s">
        <v>51</v>
      </c>
      <c r="D142" s="338"/>
      <c r="E142" s="338"/>
      <c r="F142" s="338"/>
      <c r="G142" s="338"/>
      <c r="H142" s="338"/>
      <c r="I142" s="338"/>
      <c r="J142" s="338"/>
      <c r="K142" s="338"/>
      <c r="L142" s="338"/>
      <c r="M142" s="338"/>
      <c r="N142" s="128"/>
      <c r="R142" s="129"/>
      <c r="S142" s="129"/>
      <c r="T142" s="129"/>
    </row>
    <row r="143" spans="1:20" ht="16.5" customHeight="1" x14ac:dyDescent="0.25">
      <c r="A143" s="88"/>
      <c r="B143" s="89"/>
      <c r="C143" s="338"/>
      <c r="D143" s="338"/>
      <c r="E143" s="338"/>
      <c r="F143" s="338"/>
      <c r="G143" s="338"/>
      <c r="H143" s="338"/>
      <c r="I143" s="338"/>
      <c r="J143" s="338"/>
      <c r="K143" s="338"/>
      <c r="L143" s="338"/>
      <c r="M143" s="338"/>
      <c r="N143" s="128"/>
      <c r="R143" s="129"/>
      <c r="S143" s="129"/>
      <c r="T143" s="129"/>
    </row>
    <row r="144" spans="1:20" ht="12" customHeight="1" x14ac:dyDescent="0.25">
      <c r="A144" s="88"/>
      <c r="B144" s="89"/>
      <c r="C144" s="338"/>
      <c r="D144" s="338"/>
      <c r="E144" s="338"/>
      <c r="F144" s="338"/>
      <c r="G144" s="338"/>
      <c r="H144" s="338"/>
      <c r="I144" s="338"/>
      <c r="J144" s="338"/>
      <c r="K144" s="338"/>
      <c r="L144" s="338"/>
      <c r="M144" s="338"/>
      <c r="N144" s="128"/>
      <c r="R144" s="129"/>
      <c r="S144" s="129"/>
      <c r="T144" s="129"/>
    </row>
    <row r="145" spans="1:20" ht="14.25" customHeight="1" x14ac:dyDescent="0.25">
      <c r="A145" s="88"/>
      <c r="B145" s="89"/>
      <c r="C145" s="109"/>
      <c r="D145" s="109"/>
      <c r="E145" s="109"/>
      <c r="F145" s="110"/>
      <c r="G145" s="109"/>
      <c r="H145" s="109"/>
      <c r="I145" s="109"/>
      <c r="J145" s="109"/>
      <c r="K145" s="109"/>
      <c r="L145" s="109"/>
      <c r="M145" s="109"/>
      <c r="N145" s="128"/>
      <c r="R145" s="129"/>
      <c r="S145" s="129"/>
      <c r="T145" s="129"/>
    </row>
    <row r="146" spans="1:20" ht="16.5" customHeight="1" x14ac:dyDescent="0.25">
      <c r="A146" s="88"/>
      <c r="B146" s="102" t="s">
        <v>121</v>
      </c>
      <c r="C146" s="119" t="s">
        <v>119</v>
      </c>
      <c r="D146" s="109"/>
      <c r="E146" s="109"/>
      <c r="F146" s="110"/>
      <c r="G146" s="109"/>
      <c r="H146" s="109"/>
      <c r="I146" s="109"/>
      <c r="J146" s="109"/>
      <c r="K146" s="109"/>
      <c r="L146" s="109"/>
      <c r="M146" s="109"/>
      <c r="N146" s="128"/>
      <c r="R146" s="129"/>
      <c r="S146" s="129"/>
      <c r="T146" s="129"/>
    </row>
    <row r="147" spans="1:20" ht="6" customHeight="1" x14ac:dyDescent="0.25">
      <c r="A147" s="88"/>
      <c r="B147" s="89"/>
      <c r="C147" s="130"/>
      <c r="D147" s="109"/>
      <c r="E147" s="109"/>
      <c r="F147" s="110"/>
      <c r="G147" s="109"/>
      <c r="H147" s="109"/>
      <c r="I147" s="109"/>
      <c r="J147" s="109"/>
      <c r="K147" s="109"/>
      <c r="L147" s="109"/>
      <c r="M147" s="109"/>
      <c r="N147" s="128"/>
      <c r="R147" s="129"/>
      <c r="S147" s="129"/>
      <c r="T147" s="129"/>
    </row>
    <row r="148" spans="1:20" ht="15.75" customHeight="1" x14ac:dyDescent="0.25">
      <c r="A148" s="88"/>
      <c r="B148" s="89"/>
      <c r="C148" s="332" t="s">
        <v>197</v>
      </c>
      <c r="D148" s="332"/>
      <c r="E148" s="332"/>
      <c r="F148" s="332"/>
      <c r="G148" s="332"/>
      <c r="H148" s="332"/>
      <c r="I148" s="332"/>
      <c r="J148" s="332"/>
      <c r="K148" s="332"/>
      <c r="L148" s="332"/>
      <c r="M148" s="332"/>
      <c r="N148" s="128"/>
      <c r="R148" s="129"/>
      <c r="S148" s="129"/>
      <c r="T148" s="129"/>
    </row>
    <row r="149" spans="1:20" ht="15.75" customHeight="1" x14ac:dyDescent="0.25">
      <c r="A149" s="88"/>
      <c r="B149" s="89"/>
      <c r="C149" s="332"/>
      <c r="D149" s="332"/>
      <c r="E149" s="332"/>
      <c r="F149" s="332"/>
      <c r="G149" s="332"/>
      <c r="H149" s="332"/>
      <c r="I149" s="332"/>
      <c r="J149" s="332"/>
      <c r="K149" s="332"/>
      <c r="L149" s="332"/>
      <c r="M149" s="332"/>
      <c r="N149" s="128"/>
      <c r="R149" s="129"/>
      <c r="S149" s="129"/>
      <c r="T149" s="129"/>
    </row>
    <row r="150" spans="1:20" ht="30" customHeight="1" x14ac:dyDescent="0.25">
      <c r="A150" s="88"/>
      <c r="B150" s="89"/>
      <c r="C150" s="332"/>
      <c r="D150" s="332"/>
      <c r="E150" s="332"/>
      <c r="F150" s="332"/>
      <c r="G150" s="332"/>
      <c r="H150" s="332"/>
      <c r="I150" s="332"/>
      <c r="J150" s="332"/>
      <c r="K150" s="332"/>
      <c r="L150" s="332"/>
      <c r="M150" s="332"/>
      <c r="N150" s="128"/>
      <c r="R150" s="129"/>
      <c r="S150" s="129"/>
      <c r="T150" s="129"/>
    </row>
    <row r="151" spans="1:20" ht="4.5" hidden="1" customHeight="1" x14ac:dyDescent="0.25">
      <c r="A151" s="88"/>
      <c r="B151" s="89"/>
      <c r="C151" s="118"/>
      <c r="D151" s="118"/>
      <c r="E151" s="118"/>
      <c r="F151" s="110"/>
      <c r="G151" s="118"/>
      <c r="H151" s="118"/>
      <c r="I151" s="118"/>
      <c r="J151" s="118"/>
      <c r="K151" s="118"/>
      <c r="L151" s="118"/>
      <c r="M151" s="118"/>
      <c r="N151" s="128"/>
      <c r="R151" s="129"/>
      <c r="S151" s="129"/>
      <c r="T151" s="129"/>
    </row>
    <row r="152" spans="1:20" ht="15" customHeight="1" x14ac:dyDescent="0.25">
      <c r="A152" s="88"/>
      <c r="B152" s="89"/>
      <c r="C152" s="118"/>
      <c r="D152" s="118"/>
      <c r="E152" s="118"/>
      <c r="F152" s="110"/>
      <c r="G152" s="118"/>
      <c r="H152" s="118"/>
      <c r="I152" s="118"/>
      <c r="J152" s="118"/>
      <c r="K152" s="118"/>
      <c r="L152" s="118"/>
      <c r="M152" s="118"/>
      <c r="N152" s="128"/>
      <c r="R152" s="129"/>
      <c r="S152" s="129"/>
      <c r="T152" s="129"/>
    </row>
    <row r="153" spans="1:20" ht="15.75" customHeight="1" x14ac:dyDescent="0.25">
      <c r="A153" s="88"/>
      <c r="B153" s="102" t="s">
        <v>122</v>
      </c>
      <c r="C153" s="87" t="s">
        <v>52</v>
      </c>
      <c r="D153" s="109"/>
      <c r="E153" s="109"/>
      <c r="F153" s="110"/>
      <c r="G153" s="109"/>
      <c r="H153" s="109"/>
      <c r="I153" s="109"/>
      <c r="J153" s="109"/>
      <c r="K153" s="109"/>
      <c r="L153" s="109"/>
      <c r="M153" s="109"/>
      <c r="N153" s="128"/>
      <c r="R153" s="129"/>
      <c r="S153" s="129"/>
      <c r="T153" s="129"/>
    </row>
    <row r="154" spans="1:20" ht="6" customHeight="1" x14ac:dyDescent="0.25">
      <c r="A154" s="88"/>
      <c r="B154" s="89"/>
      <c r="C154" s="87"/>
      <c r="D154" s="109"/>
      <c r="E154" s="109"/>
      <c r="F154" s="110"/>
      <c r="G154" s="109"/>
      <c r="H154" s="109"/>
      <c r="I154" s="109"/>
      <c r="J154" s="109"/>
      <c r="K154" s="109"/>
      <c r="L154" s="109"/>
      <c r="M154" s="109"/>
      <c r="N154" s="128"/>
      <c r="R154" s="129"/>
      <c r="S154" s="129"/>
      <c r="T154" s="129"/>
    </row>
    <row r="155" spans="1:20" ht="15.75" customHeight="1" x14ac:dyDescent="0.25">
      <c r="A155" s="88"/>
      <c r="B155" s="89"/>
      <c r="C155" s="88" t="s">
        <v>53</v>
      </c>
      <c r="D155" s="118"/>
      <c r="E155" s="118"/>
      <c r="F155" s="110"/>
      <c r="G155" s="118"/>
      <c r="H155" s="118"/>
      <c r="I155" s="118"/>
      <c r="J155" s="118"/>
      <c r="K155" s="118"/>
      <c r="L155" s="118"/>
      <c r="M155" s="118"/>
      <c r="N155" s="128"/>
      <c r="R155" s="129"/>
      <c r="S155" s="129"/>
      <c r="T155" s="129"/>
    </row>
    <row r="156" spans="1:20" ht="3" customHeight="1" x14ac:dyDescent="0.25">
      <c r="A156" s="88"/>
      <c r="B156" s="89"/>
      <c r="C156" s="110"/>
      <c r="D156" s="118"/>
      <c r="E156" s="118"/>
      <c r="F156" s="110"/>
      <c r="G156" s="118"/>
      <c r="H156" s="118"/>
      <c r="I156" s="118"/>
      <c r="J156" s="118"/>
      <c r="K156" s="118"/>
      <c r="L156" s="118"/>
      <c r="M156" s="118"/>
      <c r="N156" s="128"/>
      <c r="R156" s="129"/>
      <c r="S156" s="129"/>
      <c r="T156" s="129"/>
    </row>
    <row r="157" spans="1:20" ht="16.5" customHeight="1" x14ac:dyDescent="0.25">
      <c r="A157" s="88"/>
      <c r="B157" s="89"/>
      <c r="C157" s="131" t="s">
        <v>54</v>
      </c>
      <c r="D157" s="338" t="s">
        <v>55</v>
      </c>
      <c r="E157" s="338"/>
      <c r="F157" s="338"/>
      <c r="G157" s="338"/>
      <c r="H157" s="338"/>
      <c r="I157" s="338"/>
      <c r="J157" s="338"/>
      <c r="K157" s="338"/>
      <c r="L157" s="338"/>
      <c r="M157" s="338"/>
      <c r="N157" s="128"/>
      <c r="R157" s="129"/>
      <c r="S157" s="129"/>
      <c r="T157" s="129"/>
    </row>
    <row r="158" spans="1:20" ht="14.25" customHeight="1" x14ac:dyDescent="0.25">
      <c r="A158" s="88"/>
      <c r="B158" s="89"/>
      <c r="C158" s="110" t="s">
        <v>54</v>
      </c>
      <c r="D158" s="88" t="s">
        <v>56</v>
      </c>
      <c r="E158" s="118"/>
      <c r="F158" s="110"/>
      <c r="G158" s="118"/>
      <c r="H158" s="118"/>
      <c r="I158" s="118"/>
      <c r="J158" s="118"/>
      <c r="K158" s="118"/>
      <c r="L158" s="118"/>
      <c r="M158" s="118"/>
      <c r="N158" s="128"/>
      <c r="R158" s="129"/>
      <c r="S158" s="129"/>
      <c r="T158" s="129"/>
    </row>
    <row r="159" spans="1:20" ht="14.25" customHeight="1" x14ac:dyDescent="0.25">
      <c r="A159" s="88"/>
      <c r="B159" s="89"/>
      <c r="C159" s="110" t="s">
        <v>54</v>
      </c>
      <c r="D159" s="88" t="s">
        <v>57</v>
      </c>
      <c r="E159" s="118"/>
      <c r="F159" s="110"/>
      <c r="G159" s="118"/>
      <c r="H159" s="118"/>
      <c r="I159" s="118"/>
      <c r="J159" s="118"/>
      <c r="K159" s="118"/>
      <c r="L159" s="118"/>
      <c r="M159" s="118"/>
      <c r="N159" s="128"/>
      <c r="R159" s="129"/>
      <c r="S159" s="129"/>
      <c r="T159" s="129"/>
    </row>
    <row r="160" spans="1:20" ht="4.5" hidden="1" customHeight="1" x14ac:dyDescent="0.25">
      <c r="A160" s="88"/>
      <c r="B160" s="89"/>
      <c r="C160" s="110"/>
      <c r="D160" s="118"/>
      <c r="E160" s="118"/>
      <c r="F160" s="110"/>
      <c r="G160" s="118"/>
      <c r="H160" s="118"/>
      <c r="I160" s="118"/>
      <c r="J160" s="118"/>
      <c r="K160" s="118"/>
      <c r="L160" s="118"/>
      <c r="M160" s="118"/>
      <c r="N160" s="128"/>
      <c r="R160" s="129"/>
      <c r="S160" s="129"/>
      <c r="T160" s="129"/>
    </row>
    <row r="161" spans="1:20" ht="15" customHeight="1" x14ac:dyDescent="0.25">
      <c r="A161" s="88"/>
      <c r="B161" s="89"/>
      <c r="C161" s="110" t="s">
        <v>54</v>
      </c>
      <c r="D161" s="338" t="s">
        <v>58</v>
      </c>
      <c r="E161" s="338"/>
      <c r="F161" s="338"/>
      <c r="G161" s="338"/>
      <c r="H161" s="338"/>
      <c r="I161" s="338"/>
      <c r="J161" s="338"/>
      <c r="K161" s="338"/>
      <c r="L161" s="338"/>
      <c r="M161" s="338"/>
      <c r="N161" s="128"/>
      <c r="R161" s="129"/>
      <c r="S161" s="129"/>
      <c r="T161" s="129"/>
    </row>
    <row r="162" spans="1:20" ht="15.75" customHeight="1" x14ac:dyDescent="0.25">
      <c r="A162" s="88"/>
      <c r="B162" s="89"/>
      <c r="C162" s="110" t="s">
        <v>54</v>
      </c>
      <c r="D162" s="88" t="s">
        <v>59</v>
      </c>
      <c r="E162" s="118"/>
      <c r="F162" s="110"/>
      <c r="G162" s="118"/>
      <c r="H162" s="118"/>
      <c r="I162" s="118"/>
      <c r="J162" s="118"/>
      <c r="K162" s="118"/>
      <c r="L162" s="118"/>
      <c r="M162" s="118"/>
      <c r="N162" s="128"/>
      <c r="R162" s="129"/>
      <c r="S162" s="129"/>
      <c r="T162" s="129"/>
    </row>
    <row r="163" spans="1:20" ht="7.5" customHeight="1" x14ac:dyDescent="0.25">
      <c r="A163" s="88"/>
      <c r="B163" s="89"/>
      <c r="C163" s="110"/>
      <c r="E163" s="118"/>
      <c r="F163" s="110"/>
      <c r="G163" s="118"/>
      <c r="H163" s="118"/>
      <c r="I163" s="118"/>
      <c r="J163" s="118"/>
      <c r="K163" s="118"/>
      <c r="L163" s="118"/>
      <c r="M163" s="118"/>
      <c r="N163" s="128"/>
      <c r="R163" s="129"/>
      <c r="S163" s="129"/>
      <c r="T163" s="129"/>
    </row>
    <row r="164" spans="1:20" ht="13.5" customHeight="1" x14ac:dyDescent="0.25">
      <c r="A164" s="88"/>
      <c r="B164" s="89"/>
      <c r="C164" s="88" t="s">
        <v>60</v>
      </c>
      <c r="D164" s="109"/>
      <c r="E164" s="109"/>
      <c r="F164" s="110"/>
      <c r="G164" s="109"/>
      <c r="H164" s="109"/>
      <c r="I164" s="109"/>
      <c r="J164" s="109"/>
      <c r="K164" s="109"/>
      <c r="L164" s="109"/>
      <c r="M164" s="109"/>
      <c r="N164" s="128"/>
      <c r="R164" s="129"/>
      <c r="S164" s="129"/>
      <c r="T164" s="129"/>
    </row>
    <row r="165" spans="1:20" ht="14.25" customHeight="1" x14ac:dyDescent="0.25">
      <c r="A165" s="88"/>
      <c r="B165" s="89"/>
      <c r="D165" s="109"/>
      <c r="E165" s="109"/>
      <c r="F165" s="110"/>
      <c r="G165" s="109"/>
      <c r="H165" s="109"/>
      <c r="I165" s="109"/>
      <c r="J165" s="109"/>
      <c r="K165" s="109"/>
      <c r="L165" s="109"/>
      <c r="M165" s="109"/>
      <c r="N165" s="128"/>
      <c r="R165" s="129"/>
      <c r="S165" s="129"/>
      <c r="T165" s="129"/>
    </row>
    <row r="166" spans="1:20" ht="14.25" customHeight="1" x14ac:dyDescent="0.25">
      <c r="A166" s="88"/>
      <c r="B166" s="102" t="s">
        <v>23</v>
      </c>
      <c r="C166" s="87" t="s">
        <v>21</v>
      </c>
      <c r="D166" s="109"/>
      <c r="E166" s="109"/>
      <c r="F166" s="110"/>
      <c r="G166" s="109"/>
      <c r="H166" s="109"/>
      <c r="I166" s="109"/>
      <c r="J166" s="109"/>
      <c r="K166" s="109"/>
      <c r="L166" s="109"/>
      <c r="M166" s="109"/>
      <c r="N166" s="128"/>
      <c r="R166" s="129"/>
      <c r="S166" s="129"/>
      <c r="T166" s="129"/>
    </row>
    <row r="167" spans="1:20" ht="6" customHeight="1" x14ac:dyDescent="0.25">
      <c r="A167" s="88"/>
      <c r="B167" s="89"/>
      <c r="D167" s="109"/>
      <c r="E167" s="109"/>
      <c r="F167" s="110"/>
      <c r="G167" s="109"/>
      <c r="H167" s="109"/>
      <c r="I167" s="109"/>
      <c r="J167" s="109"/>
      <c r="K167" s="109"/>
      <c r="L167" s="109"/>
      <c r="M167" s="109"/>
      <c r="N167" s="128"/>
      <c r="R167" s="129"/>
      <c r="S167" s="129"/>
      <c r="T167" s="129"/>
    </row>
    <row r="168" spans="1:20" ht="30.75" customHeight="1" x14ac:dyDescent="0.25">
      <c r="A168" s="88"/>
      <c r="B168" s="89"/>
      <c r="C168" s="331" t="s">
        <v>22</v>
      </c>
      <c r="D168" s="331"/>
      <c r="E168" s="331"/>
      <c r="F168" s="331"/>
      <c r="G168" s="331"/>
      <c r="H168" s="331"/>
      <c r="I168" s="331"/>
      <c r="J168" s="331"/>
      <c r="K168" s="331"/>
      <c r="L168" s="332"/>
      <c r="M168" s="332"/>
      <c r="N168" s="128"/>
      <c r="R168" s="129"/>
      <c r="S168" s="129"/>
      <c r="T168" s="129"/>
    </row>
    <row r="169" spans="1:20" ht="6" customHeight="1" x14ac:dyDescent="0.25">
      <c r="A169" s="88"/>
      <c r="B169" s="89"/>
      <c r="D169" s="109"/>
      <c r="E169" s="109"/>
      <c r="F169" s="110"/>
      <c r="G169" s="109"/>
      <c r="H169" s="109"/>
      <c r="I169" s="109"/>
      <c r="J169" s="109"/>
      <c r="K169" s="109"/>
      <c r="L169" s="109"/>
      <c r="M169" s="109"/>
      <c r="N169" s="128"/>
      <c r="R169" s="129"/>
      <c r="S169" s="129"/>
      <c r="T169" s="129"/>
    </row>
    <row r="170" spans="1:20" ht="34.5" customHeight="1" x14ac:dyDescent="0.25">
      <c r="A170" s="88"/>
      <c r="B170" s="89"/>
      <c r="C170" s="331" t="s">
        <v>149</v>
      </c>
      <c r="D170" s="331"/>
      <c r="E170" s="331"/>
      <c r="F170" s="331"/>
      <c r="G170" s="331"/>
      <c r="H170" s="331"/>
      <c r="I170" s="331"/>
      <c r="J170" s="331"/>
      <c r="K170" s="331"/>
      <c r="L170" s="332"/>
      <c r="M170" s="332"/>
      <c r="N170" s="128"/>
      <c r="R170" s="129"/>
      <c r="S170" s="129"/>
      <c r="T170" s="129"/>
    </row>
    <row r="171" spans="1:20" ht="13.5" customHeight="1" x14ac:dyDescent="0.25">
      <c r="A171" s="88"/>
      <c r="B171" s="89"/>
      <c r="D171" s="109"/>
      <c r="E171" s="109"/>
      <c r="F171" s="110"/>
      <c r="G171" s="109"/>
      <c r="H171" s="109"/>
      <c r="I171" s="109"/>
      <c r="J171" s="109"/>
      <c r="K171" s="109"/>
      <c r="L171" s="109"/>
      <c r="M171" s="109"/>
      <c r="N171" s="128"/>
      <c r="R171" s="129"/>
      <c r="S171" s="129"/>
      <c r="T171" s="129"/>
    </row>
    <row r="172" spans="1:20" s="87" customFormat="1" x14ac:dyDescent="0.25">
      <c r="A172" s="87" t="s">
        <v>72</v>
      </c>
      <c r="B172" s="87" t="s">
        <v>200</v>
      </c>
      <c r="F172" s="102"/>
      <c r="K172" s="103"/>
      <c r="L172" s="103"/>
      <c r="M172" s="103"/>
      <c r="N172" s="104"/>
      <c r="O172" s="103"/>
      <c r="P172" s="103"/>
      <c r="Q172" s="103"/>
    </row>
    <row r="173" spans="1:20" ht="9.75" customHeight="1" x14ac:dyDescent="0.25">
      <c r="A173" s="88"/>
      <c r="B173" s="89"/>
      <c r="C173" s="109"/>
      <c r="D173" s="109"/>
      <c r="E173" s="109"/>
      <c r="F173" s="110"/>
      <c r="G173" s="109"/>
      <c r="H173" s="109"/>
      <c r="I173" s="109"/>
      <c r="J173" s="109"/>
      <c r="K173" s="109"/>
      <c r="L173" s="109"/>
      <c r="M173" s="109"/>
      <c r="N173" s="108"/>
    </row>
    <row r="174" spans="1:20" ht="15" customHeight="1" x14ac:dyDescent="0.25">
      <c r="A174" s="88"/>
      <c r="B174" s="102" t="s">
        <v>25</v>
      </c>
      <c r="C174" s="326" t="s">
        <v>61</v>
      </c>
      <c r="D174" s="326"/>
      <c r="E174" s="326"/>
      <c r="F174" s="326"/>
      <c r="G174" s="326"/>
      <c r="H174" s="119"/>
      <c r="I174" s="119"/>
      <c r="J174" s="109"/>
      <c r="K174" s="109"/>
      <c r="L174" s="109"/>
      <c r="M174" s="109"/>
      <c r="N174" s="128"/>
      <c r="R174" s="129"/>
      <c r="S174" s="129"/>
      <c r="T174" s="129"/>
    </row>
    <row r="175" spans="1:20" ht="6" customHeight="1" x14ac:dyDescent="0.25">
      <c r="A175" s="88"/>
      <c r="B175" s="89"/>
      <c r="C175" s="115"/>
      <c r="D175" s="109"/>
      <c r="E175" s="109"/>
      <c r="F175" s="110"/>
      <c r="G175" s="109"/>
      <c r="H175" s="109"/>
      <c r="I175" s="109"/>
      <c r="J175" s="109"/>
      <c r="K175" s="109"/>
      <c r="L175" s="109"/>
      <c r="M175" s="109"/>
      <c r="N175" s="128"/>
      <c r="R175" s="129"/>
      <c r="S175" s="129"/>
      <c r="T175" s="129"/>
    </row>
    <row r="176" spans="1:20" ht="17.25" customHeight="1" x14ac:dyDescent="0.25">
      <c r="A176" s="88"/>
      <c r="B176" s="89"/>
      <c r="C176" s="338" t="s">
        <v>316</v>
      </c>
      <c r="D176" s="338"/>
      <c r="E176" s="338"/>
      <c r="F176" s="338"/>
      <c r="G176" s="338"/>
      <c r="H176" s="338"/>
      <c r="I176" s="338"/>
      <c r="J176" s="338"/>
      <c r="K176" s="338"/>
      <c r="L176" s="338"/>
      <c r="M176" s="338"/>
      <c r="N176" s="128"/>
      <c r="R176" s="129"/>
      <c r="S176" s="129"/>
      <c r="T176" s="129"/>
    </row>
    <row r="177" spans="1:20" ht="17.25" customHeight="1" x14ac:dyDescent="0.25">
      <c r="A177" s="88"/>
      <c r="B177" s="89"/>
      <c r="C177" s="338"/>
      <c r="D177" s="338"/>
      <c r="E177" s="338"/>
      <c r="F177" s="338"/>
      <c r="G177" s="338"/>
      <c r="H177" s="338"/>
      <c r="I177" s="338"/>
      <c r="J177" s="338"/>
      <c r="K177" s="338"/>
      <c r="L177" s="338"/>
      <c r="M177" s="338"/>
      <c r="N177" s="128"/>
      <c r="R177" s="129"/>
      <c r="S177" s="129"/>
      <c r="T177" s="129"/>
    </row>
    <row r="178" spans="1:20" ht="26.25" customHeight="1" x14ac:dyDescent="0.25">
      <c r="A178" s="88"/>
      <c r="B178" s="89"/>
      <c r="C178" s="338"/>
      <c r="D178" s="338"/>
      <c r="E178" s="338"/>
      <c r="F178" s="338"/>
      <c r="G178" s="338"/>
      <c r="H178" s="338"/>
      <c r="I178" s="338"/>
      <c r="J178" s="338"/>
      <c r="K178" s="338"/>
      <c r="L178" s="338"/>
      <c r="M178" s="338"/>
      <c r="N178" s="128"/>
      <c r="R178" s="129"/>
      <c r="S178" s="129"/>
      <c r="T178" s="129"/>
    </row>
    <row r="179" spans="1:20" ht="15.75" customHeight="1" x14ac:dyDescent="0.25">
      <c r="A179" s="88"/>
      <c r="B179" s="89"/>
      <c r="C179" s="270"/>
      <c r="D179" s="118"/>
      <c r="E179" s="118"/>
      <c r="F179" s="110"/>
      <c r="G179" s="118"/>
      <c r="H179" s="118"/>
      <c r="I179" s="118"/>
      <c r="J179" s="118"/>
      <c r="K179" s="118"/>
      <c r="L179" s="118"/>
      <c r="M179" s="118"/>
      <c r="N179" s="128"/>
      <c r="R179" s="129"/>
      <c r="S179" s="129"/>
      <c r="T179" s="129"/>
    </row>
    <row r="180" spans="1:20" ht="17.25" customHeight="1" x14ac:dyDescent="0.25">
      <c r="A180" s="88"/>
      <c r="B180" s="89"/>
      <c r="C180" s="332" t="s">
        <v>198</v>
      </c>
      <c r="D180" s="332"/>
      <c r="E180" s="332"/>
      <c r="F180" s="332"/>
      <c r="G180" s="332"/>
      <c r="H180" s="332"/>
      <c r="I180" s="332"/>
      <c r="J180" s="332"/>
      <c r="K180" s="332"/>
      <c r="L180" s="332"/>
      <c r="M180" s="332"/>
      <c r="N180" s="128"/>
      <c r="R180" s="129"/>
      <c r="S180" s="129"/>
      <c r="T180" s="129"/>
    </row>
    <row r="181" spans="1:20" ht="17.25" customHeight="1" x14ac:dyDescent="0.25">
      <c r="A181" s="88"/>
      <c r="B181" s="89"/>
      <c r="C181" s="332"/>
      <c r="D181" s="332"/>
      <c r="E181" s="332"/>
      <c r="F181" s="332"/>
      <c r="G181" s="332"/>
      <c r="H181" s="332"/>
      <c r="I181" s="332"/>
      <c r="J181" s="332"/>
      <c r="K181" s="332"/>
      <c r="L181" s="332"/>
      <c r="M181" s="332"/>
      <c r="N181" s="128"/>
      <c r="R181" s="129"/>
      <c r="S181" s="129"/>
      <c r="T181" s="129"/>
    </row>
    <row r="182" spans="1:20" ht="18" customHeight="1" x14ac:dyDescent="0.25">
      <c r="A182" s="88"/>
      <c r="B182" s="89"/>
      <c r="C182" s="332"/>
      <c r="D182" s="332"/>
      <c r="E182" s="332"/>
      <c r="F182" s="332"/>
      <c r="G182" s="332"/>
      <c r="H182" s="332"/>
      <c r="I182" s="332"/>
      <c r="J182" s="332"/>
      <c r="K182" s="332"/>
      <c r="L182" s="332"/>
      <c r="M182" s="332"/>
      <c r="N182" s="128"/>
      <c r="R182" s="129"/>
      <c r="S182" s="129"/>
      <c r="T182" s="129"/>
    </row>
    <row r="183" spans="1:20" ht="1.5" hidden="1" customHeight="1" x14ac:dyDescent="0.25">
      <c r="A183" s="88"/>
      <c r="B183" s="89"/>
      <c r="C183" s="332"/>
      <c r="D183" s="332"/>
      <c r="E183" s="332"/>
      <c r="F183" s="332"/>
      <c r="G183" s="332"/>
      <c r="H183" s="332"/>
      <c r="I183" s="332"/>
      <c r="J183" s="332"/>
      <c r="K183" s="332"/>
      <c r="L183" s="332"/>
      <c r="M183" s="332"/>
      <c r="N183" s="128"/>
      <c r="R183" s="129"/>
      <c r="S183" s="129"/>
      <c r="T183" s="129"/>
    </row>
    <row r="184" spans="1:20" ht="24.75" customHeight="1" x14ac:dyDescent="0.25">
      <c r="A184" s="88"/>
      <c r="B184" s="89"/>
      <c r="C184" s="332"/>
      <c r="D184" s="332"/>
      <c r="E184" s="332"/>
      <c r="F184" s="332"/>
      <c r="G184" s="332"/>
      <c r="H184" s="332"/>
      <c r="I184" s="332"/>
      <c r="J184" s="332"/>
      <c r="K184" s="332"/>
      <c r="L184" s="332"/>
      <c r="M184" s="332"/>
      <c r="N184" s="128"/>
      <c r="R184" s="129"/>
      <c r="S184" s="129"/>
      <c r="T184" s="129"/>
    </row>
    <row r="185" spans="1:20" ht="14.25" customHeight="1" x14ac:dyDescent="0.25">
      <c r="A185" s="88"/>
      <c r="B185" s="89"/>
      <c r="C185" s="109"/>
      <c r="D185" s="109"/>
      <c r="E185" s="109"/>
      <c r="F185" s="110"/>
      <c r="G185" s="109"/>
      <c r="H185" s="109"/>
      <c r="I185" s="109"/>
      <c r="J185" s="109"/>
      <c r="K185" s="109"/>
      <c r="L185" s="109"/>
      <c r="M185" s="109"/>
      <c r="N185" s="128"/>
      <c r="R185" s="129"/>
      <c r="S185" s="129"/>
      <c r="T185" s="129"/>
    </row>
    <row r="186" spans="1:20" ht="16.5" customHeight="1" x14ac:dyDescent="0.25">
      <c r="A186" s="88"/>
      <c r="B186" s="102" t="s">
        <v>162</v>
      </c>
      <c r="C186" s="119" t="s">
        <v>62</v>
      </c>
      <c r="D186" s="109"/>
      <c r="E186" s="109"/>
      <c r="F186" s="110"/>
      <c r="G186" s="109"/>
      <c r="H186" s="109"/>
      <c r="I186" s="109"/>
      <c r="J186" s="109"/>
      <c r="K186" s="109"/>
      <c r="L186" s="109"/>
      <c r="M186" s="109"/>
      <c r="N186" s="128"/>
      <c r="R186" s="129"/>
      <c r="S186" s="129"/>
      <c r="T186" s="129"/>
    </row>
    <row r="187" spans="1:20" ht="12.75" customHeight="1" x14ac:dyDescent="0.25">
      <c r="A187" s="88"/>
      <c r="B187" s="89"/>
      <c r="C187" s="130"/>
      <c r="D187" s="109"/>
      <c r="E187" s="109"/>
      <c r="F187" s="110"/>
      <c r="G187" s="109"/>
      <c r="H187" s="109"/>
      <c r="I187" s="109"/>
      <c r="J187" s="109"/>
      <c r="K187" s="109"/>
      <c r="L187" s="109"/>
      <c r="M187" s="109"/>
      <c r="N187" s="128"/>
      <c r="R187" s="129"/>
      <c r="S187" s="129"/>
      <c r="T187" s="129"/>
    </row>
    <row r="188" spans="1:20" ht="14.25" customHeight="1" x14ac:dyDescent="0.25">
      <c r="A188" s="88"/>
      <c r="B188" s="89"/>
      <c r="C188" s="332" t="s">
        <v>199</v>
      </c>
      <c r="D188" s="332"/>
      <c r="E188" s="332"/>
      <c r="F188" s="332"/>
      <c r="G188" s="332"/>
      <c r="H188" s="332"/>
      <c r="I188" s="332"/>
      <c r="J188" s="332"/>
      <c r="K188" s="332"/>
      <c r="L188" s="332"/>
      <c r="M188" s="332"/>
      <c r="N188" s="128"/>
      <c r="R188" s="129"/>
      <c r="S188" s="129"/>
      <c r="T188" s="129"/>
    </row>
    <row r="189" spans="1:20" ht="15" customHeight="1" x14ac:dyDescent="0.25">
      <c r="A189" s="88"/>
      <c r="B189" s="89"/>
      <c r="C189" s="332"/>
      <c r="D189" s="332"/>
      <c r="E189" s="332"/>
      <c r="F189" s="332"/>
      <c r="G189" s="332"/>
      <c r="H189" s="332"/>
      <c r="I189" s="332"/>
      <c r="J189" s="332"/>
      <c r="K189" s="332"/>
      <c r="L189" s="332"/>
      <c r="M189" s="332"/>
      <c r="N189" s="128"/>
      <c r="R189" s="129"/>
      <c r="S189" s="129"/>
      <c r="T189" s="129"/>
    </row>
    <row r="190" spans="1:20" ht="14.25" customHeight="1" x14ac:dyDescent="0.25">
      <c r="A190" s="88"/>
      <c r="B190" s="89"/>
      <c r="C190" s="332"/>
      <c r="D190" s="332"/>
      <c r="E190" s="332"/>
      <c r="F190" s="332"/>
      <c r="G190" s="332"/>
      <c r="H190" s="332"/>
      <c r="I190" s="332"/>
      <c r="J190" s="332"/>
      <c r="K190" s="332"/>
      <c r="L190" s="332"/>
      <c r="M190" s="332"/>
      <c r="N190" s="128"/>
      <c r="R190" s="129"/>
      <c r="S190" s="129"/>
      <c r="T190" s="129"/>
    </row>
    <row r="191" spans="1:20" ht="14.25" customHeight="1" x14ac:dyDescent="0.25">
      <c r="A191" s="88"/>
      <c r="B191" s="89"/>
      <c r="C191" s="332"/>
      <c r="D191" s="332"/>
      <c r="E191" s="332"/>
      <c r="F191" s="332"/>
      <c r="G191" s="332"/>
      <c r="H191" s="332"/>
      <c r="I191" s="332"/>
      <c r="J191" s="332"/>
      <c r="K191" s="332"/>
      <c r="L191" s="332"/>
      <c r="M191" s="332"/>
      <c r="N191" s="128"/>
      <c r="R191" s="129"/>
      <c r="S191" s="129"/>
      <c r="T191" s="129"/>
    </row>
    <row r="192" spans="1:20" ht="16.5" customHeight="1" x14ac:dyDescent="0.25">
      <c r="A192" s="88"/>
      <c r="B192" s="89"/>
      <c r="C192" s="332"/>
      <c r="D192" s="332"/>
      <c r="E192" s="332"/>
      <c r="F192" s="332"/>
      <c r="G192" s="332"/>
      <c r="H192" s="332"/>
      <c r="I192" s="332"/>
      <c r="J192" s="332"/>
      <c r="K192" s="332"/>
      <c r="L192" s="332"/>
      <c r="M192" s="332"/>
      <c r="N192" s="128"/>
      <c r="R192" s="129"/>
      <c r="S192" s="129"/>
      <c r="T192" s="129"/>
    </row>
    <row r="193" spans="1:20" ht="32.25" customHeight="1" x14ac:dyDescent="0.25">
      <c r="A193" s="88"/>
      <c r="B193" s="89"/>
      <c r="C193" s="332"/>
      <c r="D193" s="332"/>
      <c r="E193" s="332"/>
      <c r="F193" s="332"/>
      <c r="G193" s="332"/>
      <c r="H193" s="332"/>
      <c r="I193" s="332"/>
      <c r="J193" s="332"/>
      <c r="K193" s="332"/>
      <c r="L193" s="332"/>
      <c r="M193" s="332"/>
      <c r="N193" s="128"/>
      <c r="R193" s="129"/>
      <c r="S193" s="129"/>
      <c r="T193" s="129"/>
    </row>
    <row r="194" spans="1:20" ht="15" customHeight="1" x14ac:dyDescent="0.25">
      <c r="A194" s="132" t="s">
        <v>131</v>
      </c>
    </row>
    <row r="195" spans="1:20" ht="12" customHeight="1" x14ac:dyDescent="0.25">
      <c r="A195" s="88"/>
    </row>
    <row r="196" spans="1:20" x14ac:dyDescent="0.25">
      <c r="A196" s="106" t="s">
        <v>81</v>
      </c>
      <c r="B196" s="132" t="s">
        <v>82</v>
      </c>
    </row>
    <row r="197" spans="1:20" ht="9" customHeight="1" x14ac:dyDescent="0.25">
      <c r="A197" s="102"/>
      <c r="K197" s="133" t="s">
        <v>168</v>
      </c>
      <c r="L197" s="129"/>
      <c r="M197" s="133" t="s">
        <v>168</v>
      </c>
    </row>
    <row r="198" spans="1:20" x14ac:dyDescent="0.25">
      <c r="A198" s="102"/>
      <c r="C198" s="119" t="str">
        <f>WP!B12</f>
        <v>KAS</v>
      </c>
      <c r="K198" s="134"/>
      <c r="L198" s="135"/>
      <c r="M198" s="134"/>
      <c r="N198" s="136"/>
      <c r="O198" s="137"/>
    </row>
    <row r="199" spans="1:20" x14ac:dyDescent="0.25">
      <c r="A199" s="102"/>
      <c r="C199" s="113"/>
      <c r="K199" s="200">
        <v>2016</v>
      </c>
      <c r="L199" s="107"/>
      <c r="M199" s="200">
        <v>2015</v>
      </c>
      <c r="N199" s="136"/>
      <c r="O199" s="137"/>
    </row>
    <row r="200" spans="1:20" ht="9.75" customHeight="1" x14ac:dyDescent="0.25">
      <c r="A200" s="102"/>
      <c r="C200" s="113"/>
      <c r="K200" s="133"/>
      <c r="L200" s="129"/>
      <c r="M200" s="133"/>
      <c r="N200" s="136"/>
      <c r="O200" s="137"/>
    </row>
    <row r="201" spans="1:20" x14ac:dyDescent="0.25">
      <c r="A201" s="102"/>
      <c r="C201" s="88" t="str">
        <f>WP!C13</f>
        <v xml:space="preserve">Kas Kecil </v>
      </c>
      <c r="K201" s="139">
        <f>WP!G13</f>
        <v>2000000</v>
      </c>
      <c r="L201" s="136"/>
      <c r="M201" s="139">
        <f>WP!I14</f>
        <v>0</v>
      </c>
      <c r="O201" s="137"/>
    </row>
    <row r="202" spans="1:20" x14ac:dyDescent="0.25">
      <c r="A202" s="102"/>
      <c r="C202" s="119" t="s">
        <v>29</v>
      </c>
      <c r="K202" s="139"/>
      <c r="L202" s="136"/>
      <c r="M202" s="139"/>
      <c r="O202" s="137"/>
    </row>
    <row r="203" spans="1:20" x14ac:dyDescent="0.25">
      <c r="A203" s="102"/>
      <c r="C203" s="138" t="str">
        <f>WP!C16</f>
        <v>Bank Rakyat Indonesia</v>
      </c>
      <c r="K203" s="139">
        <f>WP!G17</f>
        <v>16286822</v>
      </c>
      <c r="L203" s="136"/>
      <c r="M203" s="139">
        <f>WP!I17</f>
        <v>11484752</v>
      </c>
      <c r="O203" s="137"/>
    </row>
    <row r="204" spans="1:20" x14ac:dyDescent="0.25">
      <c r="A204" s="102"/>
      <c r="C204" s="138" t="str">
        <f>WP!C18</f>
        <v>Bank Mandiri Cabang Melawai</v>
      </c>
      <c r="K204" s="139">
        <f>WP!G19</f>
        <v>21628588</v>
      </c>
      <c r="L204" s="136"/>
      <c r="M204" s="139">
        <f>WP!I19</f>
        <v>8710691</v>
      </c>
      <c r="O204" s="137"/>
    </row>
    <row r="205" spans="1:20" x14ac:dyDescent="0.25">
      <c r="A205" s="102"/>
      <c r="C205" s="138" t="str">
        <f>WP!C20</f>
        <v>Bank Mandiri  Cabang Mtropolitan</v>
      </c>
      <c r="K205" s="139">
        <f>WP!G21</f>
        <v>4059794</v>
      </c>
      <c r="L205" s="136"/>
      <c r="M205" s="139">
        <f>WP!I21</f>
        <v>3982815</v>
      </c>
      <c r="O205" s="137"/>
    </row>
    <row r="206" spans="1:20" x14ac:dyDescent="0.25">
      <c r="A206" s="102"/>
      <c r="C206" s="138" t="str">
        <f>WP!C22</f>
        <v xml:space="preserve">Bank Mandiri Cabang Faletehan  </v>
      </c>
      <c r="K206" s="139">
        <f>WP!G23</f>
        <v>119836022</v>
      </c>
      <c r="L206" s="136"/>
      <c r="M206" s="139">
        <f>WP!I23</f>
        <v>109564743</v>
      </c>
      <c r="O206" s="137"/>
    </row>
    <row r="207" spans="1:20" x14ac:dyDescent="0.25">
      <c r="A207" s="102"/>
      <c r="C207" s="138"/>
      <c r="K207" s="139"/>
      <c r="L207" s="136"/>
      <c r="M207" s="139"/>
      <c r="O207" s="137"/>
    </row>
    <row r="208" spans="1:20" x14ac:dyDescent="0.25">
      <c r="A208" s="102"/>
      <c r="C208" s="140"/>
      <c r="K208" s="276">
        <f>SUM(K201:K206)</f>
        <v>163811226</v>
      </c>
      <c r="L208" s="201"/>
      <c r="M208" s="276">
        <f>SUM(M201:M206)</f>
        <v>133743001</v>
      </c>
      <c r="N208" s="90">
        <f>WP!G26</f>
        <v>163811226</v>
      </c>
      <c r="O208" s="137"/>
    </row>
    <row r="209" spans="1:16" x14ac:dyDescent="0.25">
      <c r="A209" s="102"/>
      <c r="K209" s="141"/>
      <c r="L209" s="136"/>
      <c r="M209" s="141"/>
      <c r="N209" s="90">
        <f>WP!I26</f>
        <v>133743001</v>
      </c>
      <c r="O209" s="137"/>
    </row>
    <row r="210" spans="1:16" ht="12.75" customHeight="1" x14ac:dyDescent="0.25">
      <c r="A210" s="102"/>
      <c r="B210" s="331" t="s">
        <v>26</v>
      </c>
      <c r="C210" s="332"/>
      <c r="D210" s="332"/>
      <c r="E210" s="332"/>
      <c r="F210" s="332"/>
      <c r="G210" s="332"/>
      <c r="H210" s="332"/>
      <c r="I210" s="332"/>
      <c r="J210" s="332"/>
      <c r="K210" s="332"/>
      <c r="L210" s="332"/>
      <c r="M210" s="332"/>
      <c r="O210" s="121"/>
      <c r="P210" s="121"/>
    </row>
    <row r="211" spans="1:16" ht="18" customHeight="1" x14ac:dyDescent="0.25">
      <c r="A211" s="102"/>
      <c r="B211" s="332"/>
      <c r="C211" s="332"/>
      <c r="D211" s="332"/>
      <c r="E211" s="332"/>
      <c r="F211" s="332"/>
      <c r="G211" s="332"/>
      <c r="H211" s="332"/>
      <c r="I211" s="332"/>
      <c r="J211" s="332"/>
      <c r="K211" s="332"/>
      <c r="L211" s="332"/>
      <c r="M211" s="332"/>
      <c r="O211" s="121"/>
      <c r="P211" s="121"/>
    </row>
    <row r="212" spans="1:16" ht="18" customHeight="1" x14ac:dyDescent="0.25">
      <c r="A212" s="102"/>
      <c r="B212" s="98"/>
      <c r="C212" s="98"/>
      <c r="D212" s="98"/>
      <c r="E212" s="98"/>
      <c r="F212" s="98"/>
      <c r="G212" s="98"/>
      <c r="H212" s="98"/>
      <c r="I212" s="98"/>
      <c r="J212" s="98"/>
      <c r="K212" s="98"/>
      <c r="L212" s="98"/>
      <c r="M212" s="98"/>
      <c r="O212" s="121"/>
      <c r="P212" s="121"/>
    </row>
    <row r="213" spans="1:16" ht="12" customHeight="1" x14ac:dyDescent="0.25">
      <c r="A213" s="182" t="s">
        <v>263</v>
      </c>
      <c r="B213" s="132" t="s">
        <v>317</v>
      </c>
      <c r="C213" s="168"/>
      <c r="D213" s="168"/>
      <c r="E213" s="168"/>
      <c r="F213" s="170"/>
      <c r="G213" s="168"/>
      <c r="H213" s="168"/>
      <c r="I213" s="168"/>
      <c r="J213" s="168"/>
      <c r="K213" s="171"/>
      <c r="L213" s="171"/>
      <c r="M213" s="171"/>
      <c r="O213" s="121"/>
      <c r="P213" s="121"/>
    </row>
    <row r="214" spans="1:16" ht="12" customHeight="1" x14ac:dyDescent="0.25">
      <c r="A214" s="102"/>
      <c r="B214" s="87" t="s">
        <v>168</v>
      </c>
      <c r="C214" s="168"/>
      <c r="D214" s="168"/>
      <c r="E214" s="168"/>
      <c r="F214" s="170"/>
      <c r="G214" s="168"/>
      <c r="H214" s="168"/>
      <c r="I214" s="168"/>
      <c r="J214" s="168"/>
      <c r="K214" s="200">
        <v>2016</v>
      </c>
      <c r="L214" s="107"/>
      <c r="M214" s="200">
        <v>2015</v>
      </c>
      <c r="O214" s="121"/>
      <c r="P214" s="121"/>
    </row>
    <row r="215" spans="1:16" ht="12" customHeight="1" x14ac:dyDescent="0.25">
      <c r="A215" s="102"/>
      <c r="C215" s="323" t="s">
        <v>168</v>
      </c>
      <c r="D215" s="323"/>
      <c r="E215" s="219"/>
      <c r="F215" s="219"/>
      <c r="G215" s="219"/>
      <c r="I215" s="168"/>
      <c r="J215" s="168"/>
      <c r="K215" s="172"/>
      <c r="L215" s="171"/>
      <c r="M215" s="172" t="s">
        <v>168</v>
      </c>
      <c r="O215" s="121"/>
      <c r="P215" s="121"/>
    </row>
    <row r="216" spans="1:16" ht="12" customHeight="1" x14ac:dyDescent="0.25">
      <c r="A216" s="102"/>
      <c r="C216" s="147" t="str">
        <f>WP!C29</f>
        <v>Aceh</v>
      </c>
      <c r="E216" s="219"/>
      <c r="F216" s="219"/>
      <c r="G216" s="219"/>
      <c r="I216" s="168"/>
      <c r="J216" s="168"/>
      <c r="K216" s="197">
        <f>WP!G29</f>
        <v>6889491</v>
      </c>
      <c r="L216" s="171"/>
      <c r="M216" s="197">
        <f>WP!I29</f>
        <v>8201775</v>
      </c>
      <c r="O216" s="121"/>
      <c r="P216" s="121"/>
    </row>
    <row r="217" spans="1:16" ht="12" customHeight="1" x14ac:dyDescent="0.25">
      <c r="A217" s="102"/>
      <c r="C217" s="147" t="str">
        <f>WP!C30</f>
        <v>Babel</v>
      </c>
      <c r="E217" s="219"/>
      <c r="F217" s="219"/>
      <c r="G217" s="219"/>
      <c r="I217" s="168"/>
      <c r="J217" s="168"/>
      <c r="K217" s="197">
        <f>WP!G30</f>
        <v>1750000</v>
      </c>
      <c r="L217" s="171"/>
      <c r="M217" s="197">
        <f>WP!I30</f>
        <v>2275000</v>
      </c>
      <c r="O217" s="121"/>
      <c r="P217" s="121"/>
    </row>
    <row r="218" spans="1:16" ht="12" customHeight="1" x14ac:dyDescent="0.25">
      <c r="A218" s="102"/>
      <c r="C218" s="147" t="str">
        <f>WP!C31</f>
        <v>Banten</v>
      </c>
      <c r="E218" s="219"/>
      <c r="F218" s="219"/>
      <c r="G218" s="219"/>
      <c r="I218" s="168"/>
      <c r="J218" s="168"/>
      <c r="K218" s="197">
        <f>WP!G31</f>
        <v>32768750</v>
      </c>
      <c r="L218" s="171"/>
      <c r="M218" s="197">
        <f>WP!I31</f>
        <v>38386250</v>
      </c>
      <c r="O218" s="121"/>
      <c r="P218" s="121"/>
    </row>
    <row r="219" spans="1:16" ht="12" customHeight="1" x14ac:dyDescent="0.25">
      <c r="A219" s="102"/>
      <c r="C219" s="147" t="str">
        <f>WP!C32</f>
        <v>Bengkulu</v>
      </c>
      <c r="E219" s="219"/>
      <c r="F219" s="219"/>
      <c r="G219" s="219"/>
      <c r="I219" s="168"/>
      <c r="J219" s="168"/>
      <c r="K219" s="197">
        <f>WP!G32</f>
        <v>8701875</v>
      </c>
      <c r="L219" s="171"/>
      <c r="M219" s="197">
        <f>WP!I32</f>
        <v>10749375</v>
      </c>
      <c r="O219" s="121"/>
      <c r="P219" s="121"/>
    </row>
    <row r="220" spans="1:16" ht="12" customHeight="1" x14ac:dyDescent="0.25">
      <c r="A220" s="102"/>
      <c r="C220" s="147" t="str">
        <f>WP!C33</f>
        <v>Gorontalo</v>
      </c>
      <c r="E220" s="219"/>
      <c r="F220" s="219"/>
      <c r="G220" s="219"/>
      <c r="I220" s="168"/>
      <c r="J220" s="168"/>
      <c r="K220" s="197">
        <f>WP!G33</f>
        <v>3465000</v>
      </c>
      <c r="L220" s="171"/>
      <c r="M220" s="197">
        <f>WP!I33</f>
        <v>4042500</v>
      </c>
      <c r="O220" s="121"/>
      <c r="P220" s="121"/>
    </row>
    <row r="221" spans="1:16" ht="12" customHeight="1" x14ac:dyDescent="0.25">
      <c r="A221" s="102"/>
      <c r="C221" s="147" t="str">
        <f>WP!C34</f>
        <v>Yogyakarta</v>
      </c>
      <c r="E221" s="219"/>
      <c r="F221" s="219"/>
      <c r="G221" s="219"/>
      <c r="I221" s="168"/>
      <c r="J221" s="168"/>
      <c r="K221" s="197">
        <f>WP!G34</f>
        <v>0</v>
      </c>
      <c r="L221" s="171"/>
      <c r="M221" s="197">
        <f>WP!I34</f>
        <v>2357500</v>
      </c>
      <c r="O221" s="121"/>
      <c r="P221" s="121"/>
    </row>
    <row r="222" spans="1:16" ht="12" customHeight="1" x14ac:dyDescent="0.25">
      <c r="A222" s="102"/>
      <c r="C222" s="147" t="str">
        <f>WP!C35</f>
        <v>Maluku</v>
      </c>
      <c r="E222" s="219"/>
      <c r="F222" s="219"/>
      <c r="G222" s="219"/>
      <c r="I222" s="168"/>
      <c r="J222" s="168"/>
      <c r="K222" s="197">
        <f>WP!G35</f>
        <v>4987500</v>
      </c>
      <c r="L222" s="171"/>
      <c r="M222" s="197">
        <f>WP!I35</f>
        <v>6982500</v>
      </c>
      <c r="O222" s="121"/>
      <c r="P222" s="121"/>
    </row>
    <row r="223" spans="1:16" ht="12" customHeight="1" x14ac:dyDescent="0.25">
      <c r="A223" s="102"/>
      <c r="C223" s="147" t="str">
        <f>WP!C36</f>
        <v>Nusa Tenggara Timur</v>
      </c>
      <c r="E223" s="219"/>
      <c r="F223" s="219"/>
      <c r="G223" s="219"/>
      <c r="I223" s="168"/>
      <c r="J223" s="168"/>
      <c r="K223" s="197">
        <f>WP!G36</f>
        <v>1470000</v>
      </c>
      <c r="L223" s="171"/>
      <c r="M223" s="197">
        <f>WP!I36</f>
        <v>2310000</v>
      </c>
      <c r="O223" s="121"/>
      <c r="P223" s="121"/>
    </row>
    <row r="224" spans="1:16" ht="12" customHeight="1" x14ac:dyDescent="0.25">
      <c r="A224" s="102"/>
      <c r="C224" s="147" t="str">
        <f>WP!C37</f>
        <v>Riau</v>
      </c>
      <c r="E224" s="219"/>
      <c r="F224" s="219"/>
      <c r="G224" s="219"/>
      <c r="I224" s="168"/>
      <c r="J224" s="168"/>
      <c r="K224" s="197">
        <f>WP!G37</f>
        <v>1200000</v>
      </c>
      <c r="L224" s="171"/>
      <c r="M224" s="197">
        <f>WP!I37</f>
        <v>6000000</v>
      </c>
      <c r="O224" s="121"/>
      <c r="P224" s="121"/>
    </row>
    <row r="225" spans="1:16" ht="12" customHeight="1" x14ac:dyDescent="0.25">
      <c r="A225" s="102"/>
      <c r="C225" s="147" t="str">
        <f>WP!C38</f>
        <v>Sulawesi Tengah</v>
      </c>
      <c r="E225" s="219"/>
      <c r="F225" s="219"/>
      <c r="G225" s="219"/>
      <c r="I225" s="168"/>
      <c r="J225" s="168"/>
      <c r="K225" s="197">
        <f>WP!G38</f>
        <v>3171875</v>
      </c>
      <c r="L225" s="171"/>
      <c r="M225" s="197">
        <f>WP!I38</f>
        <v>4484375</v>
      </c>
      <c r="O225" s="121"/>
      <c r="P225" s="121"/>
    </row>
    <row r="226" spans="1:16" ht="12" customHeight="1" x14ac:dyDescent="0.25">
      <c r="A226" s="102"/>
      <c r="C226" s="147" t="str">
        <f>WP!C39</f>
        <v>Sumatra Utara</v>
      </c>
      <c r="E226" s="219"/>
      <c r="F226" s="219"/>
      <c r="G226" s="219"/>
      <c r="I226" s="168"/>
      <c r="J226" s="168"/>
      <c r="K226" s="197">
        <f>WP!G39</f>
        <v>9000000</v>
      </c>
      <c r="L226" s="171"/>
      <c r="M226" s="197">
        <f>WP!I39</f>
        <v>13500000</v>
      </c>
      <c r="O226" s="121"/>
      <c r="P226" s="121"/>
    </row>
    <row r="227" spans="1:16" ht="12" customHeight="1" x14ac:dyDescent="0.25">
      <c r="A227" s="102"/>
      <c r="C227" s="147" t="str">
        <f>WP!C40</f>
        <v>Sulawesi Selatan</v>
      </c>
      <c r="E227" s="219"/>
      <c r="F227" s="219"/>
      <c r="G227" s="219"/>
      <c r="I227" s="168"/>
      <c r="J227" s="168"/>
      <c r="K227" s="197">
        <f>WP!G40</f>
        <v>2700000</v>
      </c>
      <c r="L227" s="171"/>
      <c r="M227" s="197">
        <f>WP!I40</f>
        <v>5400000</v>
      </c>
      <c r="O227" s="121"/>
      <c r="P227" s="121"/>
    </row>
    <row r="228" spans="1:16" ht="12" customHeight="1" x14ac:dyDescent="0.25">
      <c r="A228" s="102"/>
      <c r="C228" s="147" t="str">
        <f>WP!C41</f>
        <v>Sumatra Barat</v>
      </c>
      <c r="E228" s="219"/>
      <c r="F228" s="219"/>
      <c r="G228" s="219"/>
      <c r="I228" s="168"/>
      <c r="J228" s="168"/>
      <c r="K228" s="197">
        <f>WP!G41</f>
        <v>8400000</v>
      </c>
      <c r="L228" s="171"/>
      <c r="M228" s="197">
        <f>WP!I41</f>
        <v>13200000</v>
      </c>
      <c r="O228" s="121"/>
      <c r="P228" s="121"/>
    </row>
    <row r="229" spans="1:16" ht="12" customHeight="1" x14ac:dyDescent="0.25">
      <c r="A229" s="102"/>
      <c r="C229" s="147" t="str">
        <f>WP!C42</f>
        <v>Kalimantan Selatan</v>
      </c>
      <c r="E229" s="219"/>
      <c r="F229" s="219"/>
      <c r="G229" s="219"/>
      <c r="I229" s="168"/>
      <c r="J229" s="168"/>
      <c r="K229" s="197">
        <f>WP!G42</f>
        <v>12000000</v>
      </c>
      <c r="L229" s="171"/>
      <c r="M229" s="197">
        <f>WP!I42</f>
        <v>16800000</v>
      </c>
      <c r="O229" s="121"/>
      <c r="P229" s="121"/>
    </row>
    <row r="230" spans="1:16" ht="12" customHeight="1" x14ac:dyDescent="0.25">
      <c r="A230" s="102"/>
      <c r="C230" s="147" t="str">
        <f>WP!C43</f>
        <v>Nusa Tenggara Barat</v>
      </c>
      <c r="E230" s="219"/>
      <c r="F230" s="219"/>
      <c r="G230" s="219"/>
      <c r="I230" s="168"/>
      <c r="J230" s="168"/>
      <c r="K230" s="197">
        <f>WP!G43</f>
        <v>14861875</v>
      </c>
      <c r="L230" s="171"/>
      <c r="M230" s="197">
        <f>WP!I43</f>
        <v>19009375</v>
      </c>
      <c r="O230" s="121"/>
      <c r="P230" s="121"/>
    </row>
    <row r="231" spans="1:16" ht="12" customHeight="1" x14ac:dyDescent="0.25">
      <c r="A231" s="102"/>
      <c r="C231" s="147" t="str">
        <f>WP!C44</f>
        <v>Kalimantan  Timur</v>
      </c>
      <c r="E231" s="219"/>
      <c r="F231" s="219"/>
      <c r="G231" s="219"/>
      <c r="I231" s="168"/>
      <c r="J231" s="168"/>
      <c r="K231" s="197">
        <f>WP!G44</f>
        <v>2500000</v>
      </c>
      <c r="L231" s="171"/>
      <c r="M231" s="197">
        <f>WP!I44</f>
        <v>8500000</v>
      </c>
      <c r="O231" s="121"/>
      <c r="P231" s="121"/>
    </row>
    <row r="232" spans="1:16" ht="12" customHeight="1" x14ac:dyDescent="0.25">
      <c r="A232" s="102"/>
      <c r="C232" s="147" t="str">
        <f>WP!C45</f>
        <v>Lampung</v>
      </c>
      <c r="E232" s="219"/>
      <c r="F232" s="219"/>
      <c r="G232" s="219"/>
      <c r="I232" s="168"/>
      <c r="J232" s="168"/>
      <c r="K232" s="197">
        <f>WP!G45</f>
        <v>8006250</v>
      </c>
      <c r="L232" s="171"/>
      <c r="M232" s="197">
        <f>WP!I45</f>
        <v>9581250</v>
      </c>
      <c r="O232" s="121"/>
      <c r="P232" s="121"/>
    </row>
    <row r="233" spans="1:16" ht="12" customHeight="1" x14ac:dyDescent="0.25">
      <c r="A233" s="102"/>
      <c r="C233" s="147" t="str">
        <f>WP!C46</f>
        <v>Sumatra Selatan</v>
      </c>
      <c r="E233" s="219"/>
      <c r="F233" s="219"/>
      <c r="G233" s="219"/>
      <c r="I233" s="168"/>
      <c r="J233" s="168"/>
      <c r="K233" s="197">
        <f>WP!G46</f>
        <v>9765000</v>
      </c>
      <c r="L233" s="171"/>
      <c r="M233" s="197">
        <f>WP!I46</f>
        <v>13545000</v>
      </c>
      <c r="O233" s="121"/>
      <c r="P233" s="121"/>
    </row>
    <row r="234" spans="1:16" ht="12" customHeight="1" x14ac:dyDescent="0.25">
      <c r="A234" s="102"/>
      <c r="C234" s="147" t="str">
        <f>WP!C47</f>
        <v>Sulawesi Tenggara</v>
      </c>
      <c r="E234" s="219"/>
      <c r="F234" s="219"/>
      <c r="G234" s="219"/>
      <c r="I234" s="168"/>
      <c r="J234" s="168"/>
      <c r="K234" s="197">
        <f>WP!G47</f>
        <v>16380000</v>
      </c>
      <c r="L234" s="171"/>
      <c r="M234" s="197">
        <f>WP!I47</f>
        <v>19110000</v>
      </c>
      <c r="O234" s="121"/>
      <c r="P234" s="121"/>
    </row>
    <row r="235" spans="1:16" ht="12" customHeight="1" x14ac:dyDescent="0.25">
      <c r="A235" s="102"/>
      <c r="C235" s="147" t="str">
        <f>WP!C48</f>
        <v>Papua</v>
      </c>
      <c r="E235" s="219"/>
      <c r="F235" s="219"/>
      <c r="G235" s="219"/>
      <c r="I235" s="168"/>
      <c r="J235" s="168"/>
      <c r="K235" s="197">
        <f>WP!G48</f>
        <v>2625000</v>
      </c>
      <c r="L235" s="171"/>
      <c r="M235" s="197">
        <f>WP!I48</f>
        <v>4175000</v>
      </c>
      <c r="O235" s="121"/>
      <c r="P235" s="121"/>
    </row>
    <row r="236" spans="1:16" ht="12" customHeight="1" x14ac:dyDescent="0.25">
      <c r="A236" s="102"/>
      <c r="C236" s="147" t="str">
        <f>WP!C49</f>
        <v>Jawa Tengah</v>
      </c>
      <c r="E236" s="219"/>
      <c r="F236" s="219"/>
      <c r="G236" s="219"/>
      <c r="I236" s="168"/>
      <c r="J236" s="168"/>
      <c r="K236" s="197">
        <f>WP!G49</f>
        <v>19884375</v>
      </c>
      <c r="L236" s="171"/>
      <c r="M236" s="197">
        <f>WP!I49</f>
        <v>25186875</v>
      </c>
      <c r="O236" s="121"/>
      <c r="P236" s="121"/>
    </row>
    <row r="237" spans="1:16" ht="12" customHeight="1" x14ac:dyDescent="0.25">
      <c r="A237" s="102"/>
      <c r="C237" s="147" t="str">
        <f>WP!C50</f>
        <v>Lain-lain</v>
      </c>
      <c r="E237" s="219"/>
      <c r="F237" s="219"/>
      <c r="G237" s="219"/>
      <c r="I237" s="168"/>
      <c r="J237" s="168"/>
      <c r="K237" s="197">
        <f>WP!G50</f>
        <v>79170185</v>
      </c>
      <c r="L237" s="171"/>
      <c r="M237" s="197"/>
      <c r="O237" s="121"/>
      <c r="P237" s="121"/>
    </row>
    <row r="238" spans="1:16" ht="12" customHeight="1" x14ac:dyDescent="0.25">
      <c r="A238" s="102"/>
      <c r="C238" s="147"/>
      <c r="E238" s="219"/>
      <c r="F238" s="219"/>
      <c r="G238" s="219"/>
      <c r="I238" s="168"/>
      <c r="J238" s="168"/>
      <c r="K238" s="197"/>
      <c r="L238" s="171"/>
      <c r="M238" s="197"/>
      <c r="O238" s="121"/>
      <c r="P238" s="121"/>
    </row>
    <row r="239" spans="1:16" ht="12" customHeight="1" thickBot="1" x14ac:dyDescent="0.3">
      <c r="A239" s="102"/>
      <c r="C239" s="147" t="s">
        <v>115</v>
      </c>
      <c r="E239" s="219"/>
      <c r="F239" s="219"/>
      <c r="G239" s="219"/>
      <c r="I239" s="168"/>
      <c r="J239" s="168"/>
      <c r="K239" s="176">
        <f>SUM(K216:K237)</f>
        <v>249697176</v>
      </c>
      <c r="L239" s="177"/>
      <c r="M239" s="176">
        <f>SUM(M216:M237)</f>
        <v>233796775</v>
      </c>
      <c r="N239" s="90">
        <f>WP!I52</f>
        <v>233796775</v>
      </c>
      <c r="O239" s="121"/>
      <c r="P239" s="121"/>
    </row>
    <row r="240" spans="1:16" ht="12" customHeight="1" x14ac:dyDescent="0.25">
      <c r="A240" s="102"/>
      <c r="C240" s="147" t="s">
        <v>168</v>
      </c>
      <c r="E240" s="219"/>
      <c r="F240" s="219"/>
      <c r="G240" s="219"/>
      <c r="I240" s="168"/>
      <c r="J240" s="168"/>
      <c r="K240" s="172"/>
      <c r="L240" s="171"/>
      <c r="M240" s="172"/>
      <c r="N240" s="90">
        <f>WP!G52</f>
        <v>249697176</v>
      </c>
      <c r="O240" s="121"/>
      <c r="P240" s="121"/>
    </row>
    <row r="241" spans="1:17" ht="12" customHeight="1" x14ac:dyDescent="0.25">
      <c r="A241" s="102"/>
      <c r="B241" s="177"/>
      <c r="C241" s="87"/>
      <c r="D241" s="220"/>
      <c r="E241" s="177"/>
      <c r="F241" s="221"/>
      <c r="G241" s="177"/>
      <c r="H241" s="87"/>
      <c r="I241" s="177"/>
      <c r="J241" s="177"/>
      <c r="K241" s="279"/>
      <c r="L241" s="177"/>
      <c r="M241" s="279"/>
      <c r="N241" s="90">
        <f>WP!G28</f>
        <v>0</v>
      </c>
      <c r="O241" s="121"/>
      <c r="P241" s="121"/>
    </row>
    <row r="242" spans="1:17" ht="12" customHeight="1" x14ac:dyDescent="0.25">
      <c r="A242" s="102"/>
      <c r="B242" s="177"/>
      <c r="C242" s="87"/>
      <c r="D242" s="220"/>
      <c r="E242" s="177"/>
      <c r="F242" s="221"/>
      <c r="G242" s="177"/>
      <c r="H242" s="87"/>
      <c r="I242" s="177"/>
      <c r="J242" s="177"/>
      <c r="K242" s="279"/>
      <c r="L242" s="177"/>
      <c r="M242" s="279"/>
      <c r="N242" s="90">
        <f>WP!I28</f>
        <v>0</v>
      </c>
      <c r="O242" s="121"/>
      <c r="P242" s="121"/>
    </row>
    <row r="243" spans="1:17" ht="14.25" customHeight="1" x14ac:dyDescent="0.25">
      <c r="A243" s="142" t="s">
        <v>264</v>
      </c>
      <c r="B243" s="132" t="s">
        <v>32</v>
      </c>
      <c r="N243" s="97"/>
    </row>
    <row r="244" spans="1:17" ht="15" customHeight="1" x14ac:dyDescent="0.25">
      <c r="A244" s="102"/>
      <c r="E244" s="87"/>
      <c r="F244" s="102"/>
      <c r="G244" s="203" t="s">
        <v>132</v>
      </c>
      <c r="H244" s="182"/>
      <c r="I244" s="324" t="s">
        <v>277</v>
      </c>
      <c r="J244" s="325"/>
      <c r="K244" s="325"/>
      <c r="L244" s="102"/>
      <c r="M244" s="203" t="s">
        <v>132</v>
      </c>
      <c r="N244" s="97"/>
    </row>
    <row r="245" spans="1:17" ht="15.75" customHeight="1" x14ac:dyDescent="0.25">
      <c r="A245" s="102"/>
      <c r="E245" s="207" t="s">
        <v>133</v>
      </c>
      <c r="F245" s="102"/>
      <c r="G245" s="208">
        <v>42369</v>
      </c>
      <c r="H245" s="182"/>
      <c r="I245" s="207" t="s">
        <v>123</v>
      </c>
      <c r="J245" s="207"/>
      <c r="K245" s="207" t="s">
        <v>124</v>
      </c>
      <c r="L245" s="209"/>
      <c r="M245" s="208">
        <v>42735</v>
      </c>
      <c r="N245" s="97"/>
    </row>
    <row r="246" spans="1:17" ht="13.5" customHeight="1" x14ac:dyDescent="0.25">
      <c r="A246" s="102"/>
      <c r="C246" s="147" t="str">
        <f>WP!C57</f>
        <v>Bangunan</v>
      </c>
      <c r="G246" s="195">
        <f>WP!G57</f>
        <v>224200000</v>
      </c>
      <c r="H246" s="108"/>
      <c r="I246" s="197"/>
      <c r="J246" s="148"/>
      <c r="K246" s="210">
        <v>0</v>
      </c>
      <c r="L246" s="149"/>
      <c r="M246" s="150">
        <f>G246</f>
        <v>224200000</v>
      </c>
      <c r="N246" s="151"/>
      <c r="O246" s="137"/>
    </row>
    <row r="247" spans="1:17" ht="12.75" customHeight="1" x14ac:dyDescent="0.25">
      <c r="A247" s="102"/>
      <c r="B247" s="138"/>
      <c r="C247" s="147" t="str">
        <f>WP!C58</f>
        <v>Inventaris Kantor</v>
      </c>
      <c r="G247" s="195">
        <f>WP!G58</f>
        <v>20560849</v>
      </c>
      <c r="H247" s="108"/>
      <c r="I247" s="197">
        <v>0</v>
      </c>
      <c r="J247" s="148"/>
      <c r="K247" s="210">
        <v>0</v>
      </c>
      <c r="L247" s="97"/>
      <c r="M247" s="150">
        <f t="shared" ref="M247" si="0">G247</f>
        <v>20560849</v>
      </c>
      <c r="N247" s="151"/>
      <c r="O247" s="137"/>
      <c r="P247" s="152"/>
    </row>
    <row r="248" spans="1:17" ht="14.25" customHeight="1" x14ac:dyDescent="0.25">
      <c r="A248" s="89"/>
      <c r="D248" s="88" t="s">
        <v>115</v>
      </c>
      <c r="G248" s="216">
        <f>SUM(G246:G247)</f>
        <v>244760849</v>
      </c>
      <c r="H248" s="108"/>
      <c r="I248" s="218">
        <f>SUM(I246:I247)</f>
        <v>0</v>
      </c>
      <c r="J248" s="204"/>
      <c r="K248" s="218">
        <f>SUM(K246:K247)</f>
        <v>0</v>
      </c>
      <c r="L248" s="153"/>
      <c r="M248" s="216">
        <f>SUM(M246:M247)</f>
        <v>244760849</v>
      </c>
      <c r="N248" s="97"/>
      <c r="O248" s="152"/>
      <c r="P248" s="152"/>
    </row>
    <row r="249" spans="1:17" ht="12" customHeight="1" x14ac:dyDescent="0.25">
      <c r="A249" s="102"/>
      <c r="G249" s="155"/>
      <c r="H249" s="108"/>
      <c r="I249" s="90"/>
      <c r="J249" s="153"/>
      <c r="K249" s="90"/>
      <c r="L249" s="153"/>
      <c r="M249" s="90"/>
      <c r="N249" s="97"/>
      <c r="O249" s="152"/>
      <c r="P249" s="152"/>
    </row>
    <row r="250" spans="1:17" ht="15.75" customHeight="1" x14ac:dyDescent="0.25">
      <c r="A250" s="102"/>
      <c r="B250" s="88" t="s">
        <v>141</v>
      </c>
      <c r="G250" s="108"/>
      <c r="H250" s="108"/>
      <c r="I250" s="108"/>
      <c r="J250" s="108"/>
      <c r="K250" s="90"/>
      <c r="L250" s="153"/>
      <c r="M250" s="90"/>
      <c r="N250" s="97"/>
    </row>
    <row r="251" spans="1:17" ht="15.75" customHeight="1" x14ac:dyDescent="0.25">
      <c r="A251" s="102"/>
      <c r="C251" s="88" t="str">
        <f>WP!C63</f>
        <v xml:space="preserve">Bangunan </v>
      </c>
      <c r="E251" s="156">
        <v>0.05</v>
      </c>
      <c r="G251" s="197">
        <v>-198977500</v>
      </c>
      <c r="H251" s="108"/>
      <c r="I251" s="197">
        <v>-11210000</v>
      </c>
      <c r="J251" s="108"/>
      <c r="K251" s="90">
        <v>0</v>
      </c>
      <c r="L251" s="153"/>
      <c r="M251" s="90">
        <f>+G251+I251+K251</f>
        <v>-210187500</v>
      </c>
      <c r="N251" s="97"/>
    </row>
    <row r="252" spans="1:17" ht="15.75" customHeight="1" x14ac:dyDescent="0.25">
      <c r="A252" s="102"/>
      <c r="B252" s="138"/>
      <c r="C252" s="88" t="str">
        <f>WP!C64</f>
        <v>Inventaris Kantor</v>
      </c>
      <c r="D252" s="138"/>
      <c r="E252" s="156">
        <v>0.25</v>
      </c>
      <c r="G252" s="197">
        <v>-5140212</v>
      </c>
      <c r="H252" s="108"/>
      <c r="I252" s="197">
        <v>-5140212</v>
      </c>
      <c r="J252" s="148"/>
      <c r="K252" s="90">
        <v>0</v>
      </c>
      <c r="L252" s="153"/>
      <c r="M252" s="90">
        <f t="shared" ref="M252" si="1">+G252+I252+K252</f>
        <v>-10280424</v>
      </c>
      <c r="N252" s="97"/>
      <c r="O252" s="152"/>
      <c r="P252" s="152"/>
    </row>
    <row r="253" spans="1:17" ht="14.25" customHeight="1" x14ac:dyDescent="0.25">
      <c r="A253" s="89"/>
      <c r="D253" s="88" t="s">
        <v>115</v>
      </c>
      <c r="G253" s="216">
        <f>SUM(G251:G252)</f>
        <v>-204117712</v>
      </c>
      <c r="H253" s="108"/>
      <c r="I253" s="216">
        <f>SUM(I251:I252)</f>
        <v>-16350212</v>
      </c>
      <c r="J253" s="90"/>
      <c r="K253" s="218">
        <f>SUM(K252:K252)</f>
        <v>0</v>
      </c>
      <c r="L253" s="90"/>
      <c r="M253" s="216">
        <f>SUM(M251:M252)</f>
        <v>-220467924</v>
      </c>
      <c r="N253" s="158"/>
      <c r="O253" s="152"/>
      <c r="P253" s="152"/>
    </row>
    <row r="254" spans="1:17" ht="14.25" customHeight="1" x14ac:dyDescent="0.25">
      <c r="A254" s="89"/>
      <c r="G254" s="267"/>
      <c r="H254" s="108"/>
      <c r="I254" s="155"/>
      <c r="J254" s="90"/>
      <c r="K254" s="194"/>
      <c r="L254" s="90"/>
      <c r="M254" s="267"/>
      <c r="N254" s="158"/>
      <c r="O254" s="152"/>
      <c r="P254" s="152"/>
    </row>
    <row r="255" spans="1:17" s="87" customFormat="1" ht="15.75" customHeight="1" thickBot="1" x14ac:dyDescent="0.3">
      <c r="A255" s="102"/>
      <c r="B255" s="326" t="s">
        <v>144</v>
      </c>
      <c r="C255" s="326"/>
      <c r="D255" s="326"/>
      <c r="E255" s="119"/>
      <c r="F255" s="102"/>
      <c r="G255" s="159">
        <f>+G248+G253</f>
        <v>40643137</v>
      </c>
      <c r="H255" s="160"/>
      <c r="I255" s="160"/>
      <c r="J255" s="160"/>
      <c r="K255" s="160"/>
      <c r="L255" s="160"/>
      <c r="M255" s="159">
        <f>+M248+M253</f>
        <v>24292925</v>
      </c>
      <c r="N255" s="201">
        <f>WP!G69</f>
        <v>24292925</v>
      </c>
      <c r="O255" s="144" t="s">
        <v>168</v>
      </c>
      <c r="P255" s="103"/>
      <c r="Q255" s="103"/>
    </row>
    <row r="256" spans="1:17" ht="14.25" customHeight="1" x14ac:dyDescent="0.25">
      <c r="A256" s="102"/>
      <c r="N256" s="158"/>
    </row>
    <row r="257" spans="1:17" ht="14.25" customHeight="1" x14ac:dyDescent="0.25">
      <c r="A257" s="142" t="s">
        <v>168</v>
      </c>
      <c r="B257" s="132" t="s">
        <v>202</v>
      </c>
      <c r="N257" s="97"/>
    </row>
    <row r="258" spans="1:17" ht="16.5" customHeight="1" x14ac:dyDescent="0.25">
      <c r="A258" s="102"/>
      <c r="E258" s="87"/>
      <c r="F258" s="102"/>
      <c r="G258" s="211" t="s">
        <v>132</v>
      </c>
      <c r="H258" s="142"/>
      <c r="I258" s="324" t="s">
        <v>328</v>
      </c>
      <c r="J258" s="325"/>
      <c r="K258" s="325"/>
      <c r="L258" s="106"/>
      <c r="M258" s="211" t="s">
        <v>132</v>
      </c>
      <c r="N258" s="136"/>
      <c r="P258" s="91" t="e">
        <f>I253-#REF!</f>
        <v>#REF!</v>
      </c>
    </row>
    <row r="259" spans="1:17" ht="13.5" customHeight="1" x14ac:dyDescent="0.25">
      <c r="A259" s="102"/>
      <c r="E259" s="207" t="s">
        <v>133</v>
      </c>
      <c r="F259" s="102"/>
      <c r="G259" s="212">
        <v>42004</v>
      </c>
      <c r="H259" s="213"/>
      <c r="I259" s="207" t="s">
        <v>123</v>
      </c>
      <c r="J259" s="207"/>
      <c r="K259" s="207" t="s">
        <v>124</v>
      </c>
      <c r="L259" s="213"/>
      <c r="M259" s="212">
        <v>42369</v>
      </c>
      <c r="N259" s="136"/>
    </row>
    <row r="260" spans="1:17" x14ac:dyDescent="0.25">
      <c r="A260" s="102"/>
      <c r="B260" s="88" t="s">
        <v>19</v>
      </c>
      <c r="K260" s="95"/>
      <c r="L260" s="95"/>
      <c r="M260" s="95"/>
      <c r="N260" s="136"/>
    </row>
    <row r="261" spans="1:17" ht="13.5" customHeight="1" x14ac:dyDescent="0.25">
      <c r="A261" s="102"/>
      <c r="C261" s="147" t="str">
        <f>WP!C57</f>
        <v>Bangunan</v>
      </c>
      <c r="F261" s="125"/>
      <c r="G261" s="197">
        <v>224200000</v>
      </c>
      <c r="H261" s="204"/>
      <c r="I261" s="197"/>
      <c r="J261" s="205"/>
      <c r="K261" s="206">
        <v>0</v>
      </c>
      <c r="L261" s="193"/>
      <c r="M261" s="193">
        <f>SUM(G261)</f>
        <v>224200000</v>
      </c>
      <c r="N261" s="136"/>
    </row>
    <row r="262" spans="1:17" ht="14.25" customHeight="1" x14ac:dyDescent="0.25">
      <c r="A262" s="102"/>
      <c r="B262" s="138"/>
      <c r="C262" s="147" t="str">
        <f>WP!C58</f>
        <v>Inventaris Kantor</v>
      </c>
      <c r="F262" s="125"/>
      <c r="G262" s="197">
        <v>20560849</v>
      </c>
      <c r="H262" s="204"/>
      <c r="I262" s="197"/>
      <c r="J262" s="205"/>
      <c r="K262" s="206">
        <v>0</v>
      </c>
      <c r="L262" s="193"/>
      <c r="M262" s="193">
        <f t="shared" ref="M262" si="2">SUM(G262)</f>
        <v>20560849</v>
      </c>
      <c r="N262" s="161"/>
      <c r="O262" s="162"/>
      <c r="P262" s="163"/>
    </row>
    <row r="263" spans="1:17" ht="15" customHeight="1" x14ac:dyDescent="0.25">
      <c r="A263" s="89"/>
      <c r="D263" s="88" t="s">
        <v>115</v>
      </c>
      <c r="F263" s="125"/>
      <c r="G263" s="215">
        <f>SUM(G261:G262)</f>
        <v>244760849</v>
      </c>
      <c r="H263" s="108"/>
      <c r="I263" s="216">
        <f>SUM(I261:I262)</f>
        <v>0</v>
      </c>
      <c r="J263" s="217"/>
      <c r="K263" s="216">
        <f>SUM(K261:K262)</f>
        <v>0</v>
      </c>
      <c r="L263" s="153"/>
      <c r="M263" s="215">
        <f>SUM(M261:M262)</f>
        <v>244760849</v>
      </c>
      <c r="N263" s="161"/>
      <c r="O263" s="165"/>
      <c r="P263" s="163"/>
    </row>
    <row r="264" spans="1:17" ht="15" customHeight="1" x14ac:dyDescent="0.25">
      <c r="A264" s="89"/>
      <c r="F264" s="125"/>
      <c r="G264" s="195"/>
      <c r="H264" s="108"/>
      <c r="I264" s="155"/>
      <c r="J264" s="217"/>
      <c r="K264" s="155"/>
      <c r="L264" s="153"/>
      <c r="M264" s="195"/>
      <c r="N264" s="161"/>
      <c r="O264" s="165"/>
      <c r="P264" s="163"/>
    </row>
    <row r="265" spans="1:17" x14ac:dyDescent="0.25">
      <c r="A265" s="102"/>
      <c r="B265" s="88" t="s">
        <v>141</v>
      </c>
      <c r="F265" s="125"/>
      <c r="G265" s="108"/>
      <c r="H265" s="108"/>
      <c r="I265" s="108"/>
      <c r="J265" s="108"/>
      <c r="K265" s="90"/>
      <c r="L265" s="153"/>
      <c r="M265" s="90"/>
      <c r="N265" s="161"/>
      <c r="O265" s="165"/>
      <c r="P265" s="163"/>
    </row>
    <row r="266" spans="1:17" x14ac:dyDescent="0.25">
      <c r="A266" s="102"/>
      <c r="C266" s="88" t="str">
        <f>WP!C63</f>
        <v xml:space="preserve">Bangunan </v>
      </c>
      <c r="E266" s="156">
        <v>0.05</v>
      </c>
      <c r="F266" s="125"/>
      <c r="G266" s="197">
        <v>-187767500</v>
      </c>
      <c r="H266" s="108"/>
      <c r="I266" s="197">
        <v>-11210000</v>
      </c>
      <c r="J266" s="108"/>
      <c r="K266" s="90">
        <v>0</v>
      </c>
      <c r="L266" s="153"/>
      <c r="M266" s="154">
        <f>SUM(G266+I266-K266)</f>
        <v>-198977500</v>
      </c>
      <c r="N266" s="161"/>
      <c r="O266" s="165"/>
      <c r="P266" s="163"/>
    </row>
    <row r="267" spans="1:17" ht="14.25" customHeight="1" x14ac:dyDescent="0.25">
      <c r="A267" s="102"/>
      <c r="B267" s="138"/>
      <c r="C267" s="88" t="str">
        <f>WP!C64</f>
        <v>Inventaris Kantor</v>
      </c>
      <c r="D267" s="138"/>
      <c r="E267" s="156">
        <v>0.25</v>
      </c>
      <c r="F267" s="125"/>
      <c r="G267" s="197">
        <v>0</v>
      </c>
      <c r="H267" s="108"/>
      <c r="I267" s="197">
        <v>-5140212</v>
      </c>
      <c r="J267" s="148"/>
      <c r="K267" s="197">
        <v>0</v>
      </c>
      <c r="L267" s="153"/>
      <c r="M267" s="154">
        <f t="shared" ref="M267" si="3">SUM(G267+I267-K267)</f>
        <v>-5140212</v>
      </c>
      <c r="N267" s="161"/>
      <c r="O267" s="164"/>
      <c r="P267" s="163"/>
    </row>
    <row r="268" spans="1:17" ht="11.25" customHeight="1" x14ac:dyDescent="0.25">
      <c r="A268" s="102"/>
      <c r="B268" s="138"/>
      <c r="D268" s="138"/>
      <c r="E268" s="156"/>
      <c r="F268" s="125"/>
      <c r="G268" s="197"/>
      <c r="H268" s="108"/>
      <c r="I268" s="195"/>
      <c r="J268" s="148"/>
      <c r="K268" s="196"/>
      <c r="L268" s="153"/>
      <c r="M268" s="90"/>
      <c r="N268" s="161"/>
      <c r="O268" s="164"/>
      <c r="P268" s="163"/>
    </row>
    <row r="269" spans="1:17" ht="15" customHeight="1" x14ac:dyDescent="0.25">
      <c r="A269" s="89"/>
      <c r="D269" s="88" t="s">
        <v>115</v>
      </c>
      <c r="F269" s="125"/>
      <c r="G269" s="216">
        <f>SUM(G266:G267)</f>
        <v>-187767500</v>
      </c>
      <c r="H269" s="108"/>
      <c r="I269" s="216">
        <f>SUM(I266:I267)</f>
        <v>-16350212</v>
      </c>
      <c r="J269" s="90"/>
      <c r="K269" s="216">
        <f>SUM(K267:K267)</f>
        <v>0</v>
      </c>
      <c r="L269" s="90"/>
      <c r="M269" s="216">
        <f>SUM(M266:M267)</f>
        <v>-204117712</v>
      </c>
      <c r="N269" s="136"/>
      <c r="P269" s="163"/>
    </row>
    <row r="270" spans="1:17" ht="15" customHeight="1" x14ac:dyDescent="0.25">
      <c r="A270" s="89"/>
      <c r="F270" s="125"/>
      <c r="G270" s="267"/>
      <c r="H270" s="108"/>
      <c r="I270" s="155"/>
      <c r="J270" s="90"/>
      <c r="K270" s="155"/>
      <c r="L270" s="90"/>
      <c r="M270" s="155"/>
      <c r="N270" s="136"/>
      <c r="P270" s="163"/>
    </row>
    <row r="271" spans="1:17" s="87" customFormat="1" ht="15" customHeight="1" thickBot="1" x14ac:dyDescent="0.3">
      <c r="A271" s="102"/>
      <c r="B271" s="326" t="s">
        <v>144</v>
      </c>
      <c r="C271" s="326"/>
      <c r="D271" s="326"/>
      <c r="E271" s="119"/>
      <c r="F271" s="106"/>
      <c r="G271" s="198">
        <f>SUM(G263+G269)</f>
        <v>56993349</v>
      </c>
      <c r="H271" s="160"/>
      <c r="I271" s="160"/>
      <c r="J271" s="160"/>
      <c r="K271" s="160"/>
      <c r="L271" s="160"/>
      <c r="M271" s="199">
        <f>SUM(M263+M269)</f>
        <v>40643137</v>
      </c>
      <c r="N271" s="201">
        <f>WP!I69</f>
        <v>40643137</v>
      </c>
      <c r="O271" s="103"/>
      <c r="P271" s="214"/>
      <c r="Q271" s="103"/>
    </row>
    <row r="272" spans="1:17" s="87" customFormat="1" ht="15" customHeight="1" x14ac:dyDescent="0.25">
      <c r="A272" s="102"/>
      <c r="B272" s="119"/>
      <c r="C272" s="119"/>
      <c r="D272" s="119"/>
      <c r="E272" s="119"/>
      <c r="F272" s="106"/>
      <c r="G272" s="281"/>
      <c r="H272" s="160"/>
      <c r="I272" s="160"/>
      <c r="J272" s="160"/>
      <c r="K272" s="160"/>
      <c r="L272" s="160"/>
      <c r="M272" s="281"/>
      <c r="N272" s="201"/>
      <c r="O272" s="103"/>
      <c r="P272" s="214"/>
      <c r="Q272" s="103"/>
    </row>
    <row r="273" spans="1:17" s="87" customFormat="1" ht="15" customHeight="1" x14ac:dyDescent="0.25">
      <c r="A273" s="102"/>
      <c r="B273" s="88"/>
      <c r="C273" s="323" t="s">
        <v>168</v>
      </c>
      <c r="D273" s="323"/>
      <c r="E273" s="219"/>
      <c r="F273" s="219"/>
      <c r="G273" s="219"/>
      <c r="H273" s="88"/>
      <c r="I273" s="168"/>
      <c r="J273" s="168"/>
      <c r="K273" s="172"/>
      <c r="L273" s="171"/>
      <c r="M273" s="172" t="s">
        <v>168</v>
      </c>
      <c r="N273" s="201"/>
      <c r="O273" s="103"/>
      <c r="P273" s="214"/>
      <c r="Q273" s="103"/>
    </row>
    <row r="274" spans="1:17" s="87" customFormat="1" ht="15" customHeight="1" x14ac:dyDescent="0.25">
      <c r="A274" s="102"/>
      <c r="B274" s="88"/>
      <c r="C274" s="323" t="s">
        <v>168</v>
      </c>
      <c r="D274" s="323"/>
      <c r="E274" s="219"/>
      <c r="F274" s="219"/>
      <c r="G274" s="219"/>
      <c r="H274" s="88"/>
      <c r="I274" s="168"/>
      <c r="J274" s="168"/>
      <c r="K274" s="172"/>
      <c r="L274" s="171"/>
      <c r="M274" s="172"/>
      <c r="N274" s="201"/>
      <c r="O274" s="103"/>
      <c r="P274" s="214"/>
      <c r="Q274" s="103"/>
    </row>
    <row r="275" spans="1:17" ht="14.25" customHeight="1" x14ac:dyDescent="0.25">
      <c r="A275" s="102"/>
      <c r="B275" s="113"/>
      <c r="C275" s="113"/>
      <c r="D275" s="113"/>
      <c r="E275" s="113"/>
      <c r="F275" s="125"/>
      <c r="G275" s="197"/>
      <c r="H275" s="166"/>
      <c r="I275" s="166"/>
      <c r="J275" s="166"/>
      <c r="K275" s="166"/>
      <c r="L275" s="166"/>
      <c r="M275" s="167"/>
      <c r="N275" s="136"/>
      <c r="P275" s="163"/>
    </row>
    <row r="276" spans="1:17" ht="14.25" customHeight="1" x14ac:dyDescent="0.25">
      <c r="A276" s="182" t="s">
        <v>265</v>
      </c>
      <c r="B276" s="132" t="s">
        <v>210</v>
      </c>
      <c r="C276" s="168"/>
      <c r="D276" s="168"/>
      <c r="E276" s="168"/>
      <c r="F276" s="170"/>
      <c r="G276" s="168"/>
      <c r="H276" s="168"/>
      <c r="I276" s="168"/>
      <c r="J276" s="168"/>
      <c r="K276" s="171"/>
      <c r="L276" s="171"/>
      <c r="M276" s="171"/>
      <c r="N276" s="169"/>
      <c r="O276" s="88"/>
    </row>
    <row r="277" spans="1:17" ht="14.25" customHeight="1" x14ac:dyDescent="0.25">
      <c r="A277" s="102"/>
      <c r="B277" s="87" t="s">
        <v>168</v>
      </c>
      <c r="C277" s="168"/>
      <c r="D277" s="168"/>
      <c r="E277" s="168"/>
      <c r="F277" s="170"/>
      <c r="G277" s="168"/>
      <c r="H277" s="168"/>
      <c r="I277" s="168"/>
      <c r="J277" s="168"/>
      <c r="K277" s="200">
        <v>2016</v>
      </c>
      <c r="L277" s="107"/>
      <c r="M277" s="200">
        <v>2015</v>
      </c>
      <c r="N277" s="169"/>
      <c r="O277" s="88"/>
    </row>
    <row r="278" spans="1:17" ht="14.25" customHeight="1" x14ac:dyDescent="0.25">
      <c r="A278" s="102"/>
      <c r="C278" s="323" t="s">
        <v>168</v>
      </c>
      <c r="D278" s="323"/>
      <c r="E278" s="219"/>
      <c r="F278" s="219"/>
      <c r="G278" s="219"/>
      <c r="I278" s="168"/>
      <c r="J278" s="168"/>
      <c r="K278" s="172"/>
      <c r="L278" s="171"/>
      <c r="M278" s="172" t="s">
        <v>168</v>
      </c>
      <c r="N278" s="169"/>
      <c r="O278" s="88"/>
    </row>
    <row r="279" spans="1:17" ht="14.25" customHeight="1" x14ac:dyDescent="0.25">
      <c r="A279" s="102"/>
      <c r="C279" s="323" t="s">
        <v>309</v>
      </c>
      <c r="D279" s="323"/>
      <c r="E279" s="219"/>
      <c r="F279" s="219"/>
      <c r="G279" s="219"/>
      <c r="I279" s="168"/>
      <c r="J279" s="168"/>
      <c r="K279" s="172">
        <f>WP!G78</f>
        <v>4212960</v>
      </c>
      <c r="L279" s="171"/>
      <c r="M279" s="172">
        <f>WP!I81</f>
        <v>4212960</v>
      </c>
      <c r="N279" s="169"/>
      <c r="O279" s="88"/>
    </row>
    <row r="280" spans="1:17" ht="14.25" customHeight="1" x14ac:dyDescent="0.25">
      <c r="A280" s="102"/>
      <c r="C280" s="323" t="s">
        <v>310</v>
      </c>
      <c r="D280" s="323"/>
      <c r="E280" s="219"/>
      <c r="F280" s="219"/>
      <c r="G280" s="219"/>
      <c r="I280" s="168"/>
      <c r="J280" s="168"/>
      <c r="K280" s="172">
        <f>WP!G79</f>
        <v>4585000</v>
      </c>
      <c r="L280" s="171"/>
      <c r="M280" s="172"/>
      <c r="N280" s="169"/>
      <c r="O280" s="88"/>
    </row>
    <row r="281" spans="1:17" ht="14.25" customHeight="1" x14ac:dyDescent="0.25">
      <c r="A281" s="102"/>
      <c r="B281" s="173"/>
      <c r="C281" s="173"/>
      <c r="D281" s="173"/>
      <c r="E281" s="173"/>
      <c r="F281" s="173"/>
      <c r="G281" s="173"/>
      <c r="I281" s="129"/>
      <c r="J281" s="174"/>
      <c r="K281" s="175"/>
      <c r="L281" s="174"/>
      <c r="M281" s="175"/>
      <c r="N281" s="169"/>
      <c r="O281" s="88"/>
    </row>
    <row r="282" spans="1:17" ht="14.25" customHeight="1" thickBot="1" x14ac:dyDescent="0.3">
      <c r="A282" s="102"/>
      <c r="B282" s="177"/>
      <c r="C282" s="87"/>
      <c r="D282" s="220" t="s">
        <v>211</v>
      </c>
      <c r="E282" s="177"/>
      <c r="F282" s="221"/>
      <c r="G282" s="177"/>
      <c r="H282" s="87"/>
      <c r="I282" s="177"/>
      <c r="J282" s="177"/>
      <c r="K282" s="176">
        <f>SUM(K278:K280)</f>
        <v>8797960</v>
      </c>
      <c r="L282" s="177"/>
      <c r="M282" s="176">
        <f>SUM(M278:M279)</f>
        <v>4212960</v>
      </c>
      <c r="N282" s="268">
        <f>WP!G78</f>
        <v>4212960</v>
      </c>
      <c r="O282" s="88">
        <f>WP!I78</f>
        <v>4212960</v>
      </c>
    </row>
    <row r="283" spans="1:17" ht="14.25" customHeight="1" x14ac:dyDescent="0.25">
      <c r="A283" s="102"/>
      <c r="B283" s="87"/>
      <c r="C283" s="87"/>
      <c r="D283" s="87"/>
      <c r="E283" s="87"/>
      <c r="F283" s="87"/>
      <c r="G283" s="87"/>
      <c r="H283" s="87"/>
      <c r="I283" s="87"/>
      <c r="J283" s="87"/>
      <c r="K283" s="87"/>
      <c r="L283" s="87"/>
      <c r="M283" s="87"/>
      <c r="N283" s="169"/>
      <c r="O283" s="88"/>
    </row>
    <row r="284" spans="1:17" ht="14.25" customHeight="1" x14ac:dyDescent="0.25">
      <c r="A284" s="102"/>
      <c r="B284" s="124"/>
      <c r="E284" s="124"/>
      <c r="F284" s="99"/>
      <c r="G284" s="124"/>
      <c r="H284" s="124"/>
      <c r="I284" s="124"/>
      <c r="J284" s="124"/>
      <c r="K284" s="117"/>
      <c r="L284" s="117"/>
      <c r="M284" s="117"/>
    </row>
    <row r="285" spans="1:17" ht="15" customHeight="1" x14ac:dyDescent="0.25">
      <c r="A285" s="142" t="s">
        <v>266</v>
      </c>
      <c r="B285" s="132" t="s">
        <v>261</v>
      </c>
      <c r="P285" s="91" t="s">
        <v>168</v>
      </c>
    </row>
    <row r="286" spans="1:17" ht="9" customHeight="1" x14ac:dyDescent="0.25">
      <c r="A286" s="142" t="s">
        <v>168</v>
      </c>
    </row>
    <row r="287" spans="1:17" s="87" customFormat="1" ht="15" customHeight="1" x14ac:dyDescent="0.25">
      <c r="A287" s="102"/>
      <c r="B287" s="324"/>
      <c r="C287" s="324"/>
      <c r="D287" s="324"/>
      <c r="E287" s="324"/>
      <c r="F287" s="102"/>
      <c r="G287" s="328" t="s">
        <v>262</v>
      </c>
      <c r="H287" s="328"/>
      <c r="I287" s="328"/>
      <c r="K287" s="324" t="s">
        <v>108</v>
      </c>
      <c r="M287" s="324" t="s">
        <v>109</v>
      </c>
      <c r="N287" s="104"/>
      <c r="O287" s="103"/>
      <c r="P287" s="103"/>
      <c r="Q287" s="103"/>
    </row>
    <row r="288" spans="1:17" s="87" customFormat="1" ht="15" customHeight="1" x14ac:dyDescent="0.25">
      <c r="A288" s="102"/>
      <c r="B288" s="324"/>
      <c r="C288" s="324"/>
      <c r="D288" s="324"/>
      <c r="E288" s="324"/>
      <c r="F288" s="102"/>
      <c r="G288" s="328" t="s">
        <v>212</v>
      </c>
      <c r="H288" s="328"/>
      <c r="I288" s="328"/>
      <c r="K288" s="324"/>
      <c r="M288" s="324"/>
      <c r="N288" s="104"/>
      <c r="O288" s="103"/>
      <c r="P288" s="103"/>
      <c r="Q288" s="103"/>
    </row>
    <row r="289" spans="1:20" s="87" customFormat="1" ht="15" customHeight="1" x14ac:dyDescent="0.25">
      <c r="A289" s="102"/>
      <c r="B289" s="329"/>
      <c r="C289" s="329"/>
      <c r="D289" s="329"/>
      <c r="E289" s="329"/>
      <c r="F289" s="224"/>
      <c r="G289" s="330" t="s">
        <v>168</v>
      </c>
      <c r="H289" s="330"/>
      <c r="I289" s="330"/>
      <c r="J289" s="92"/>
      <c r="K289" s="329"/>
      <c r="L289" s="92"/>
      <c r="M289" s="329"/>
      <c r="N289" s="104"/>
      <c r="O289" s="103"/>
      <c r="P289" s="103"/>
      <c r="Q289" s="103"/>
    </row>
    <row r="290" spans="1:20" ht="15" customHeight="1" x14ac:dyDescent="0.25">
      <c r="A290" s="102"/>
      <c r="G290" s="333"/>
      <c r="H290" s="333"/>
      <c r="I290" s="333"/>
      <c r="K290" s="89"/>
      <c r="M290" s="89"/>
      <c r="O290" s="91" t="s">
        <v>168</v>
      </c>
    </row>
    <row r="291" spans="1:20" ht="15" customHeight="1" x14ac:dyDescent="0.25">
      <c r="A291" s="102" t="s">
        <v>168</v>
      </c>
      <c r="B291" s="129" t="s">
        <v>320</v>
      </c>
      <c r="G291" s="327">
        <v>30000000</v>
      </c>
      <c r="H291" s="327"/>
      <c r="I291" s="327"/>
      <c r="K291" s="163">
        <v>30000000</v>
      </c>
      <c r="M291" s="179">
        <v>1</v>
      </c>
      <c r="R291" s="88" t="s">
        <v>168</v>
      </c>
    </row>
    <row r="292" spans="1:20" ht="15" customHeight="1" x14ac:dyDescent="0.25">
      <c r="A292" s="102" t="s">
        <v>168</v>
      </c>
      <c r="B292" s="129"/>
      <c r="G292" s="327"/>
      <c r="H292" s="327"/>
      <c r="I292" s="327"/>
      <c r="K292" s="163"/>
      <c r="M292" s="179" t="s">
        <v>168</v>
      </c>
      <c r="P292" s="327" t="s">
        <v>168</v>
      </c>
      <c r="Q292" s="327"/>
      <c r="R292" s="327"/>
    </row>
    <row r="293" spans="1:20" s="87" customFormat="1" ht="15" customHeight="1" thickBot="1" x14ac:dyDescent="0.3">
      <c r="A293" s="102"/>
      <c r="B293" s="225"/>
      <c r="C293" s="225"/>
      <c r="D293" s="225" t="s">
        <v>115</v>
      </c>
      <c r="E293" s="225"/>
      <c r="F293" s="226"/>
      <c r="G293" s="334">
        <f>SUM(G291:I292)</f>
        <v>30000000</v>
      </c>
      <c r="H293" s="334"/>
      <c r="I293" s="334"/>
      <c r="J293" s="225"/>
      <c r="K293" s="180">
        <f>SUM(K291:K292)</f>
        <v>30000000</v>
      </c>
      <c r="L293" s="225"/>
      <c r="M293" s="223">
        <v>1</v>
      </c>
      <c r="N293" s="104">
        <f>WP!I85</f>
        <v>30000000</v>
      </c>
      <c r="O293" s="103"/>
      <c r="P293" s="103"/>
      <c r="Q293" s="103"/>
    </row>
    <row r="294" spans="1:20" s="87" customFormat="1" ht="15" customHeight="1" x14ac:dyDescent="0.25">
      <c r="A294" s="102"/>
      <c r="F294" s="102"/>
      <c r="G294" s="272"/>
      <c r="H294" s="272"/>
      <c r="I294" s="272"/>
      <c r="K294" s="273"/>
      <c r="M294" s="274"/>
      <c r="N294" s="104"/>
      <c r="O294" s="103"/>
      <c r="P294" s="103"/>
      <c r="Q294" s="103"/>
    </row>
    <row r="295" spans="1:20" ht="14.25" customHeight="1" x14ac:dyDescent="0.25">
      <c r="A295" s="142" t="s">
        <v>267</v>
      </c>
      <c r="B295" s="132" t="s">
        <v>229</v>
      </c>
      <c r="N295" s="108"/>
      <c r="O295" s="181"/>
      <c r="P295" s="181"/>
      <c r="Q295" s="181"/>
      <c r="R295" s="181"/>
      <c r="S295" s="181"/>
      <c r="T295" s="181"/>
    </row>
    <row r="296" spans="1:20" ht="15" customHeight="1" x14ac:dyDescent="0.25">
      <c r="A296" s="142" t="s">
        <v>168</v>
      </c>
      <c r="B296" s="87"/>
      <c r="K296" s="200">
        <v>2016</v>
      </c>
      <c r="L296" s="107"/>
      <c r="M296" s="200">
        <v>2015</v>
      </c>
      <c r="N296" s="108"/>
      <c r="O296" s="181"/>
      <c r="P296" s="181"/>
      <c r="Q296" s="181"/>
      <c r="R296" s="181"/>
      <c r="S296" s="181"/>
      <c r="T296" s="181"/>
    </row>
    <row r="297" spans="1:20" ht="15" customHeight="1" x14ac:dyDescent="0.25">
      <c r="A297" s="142"/>
      <c r="B297" s="87" t="s">
        <v>230</v>
      </c>
      <c r="K297" s="202"/>
      <c r="L297" s="107"/>
      <c r="M297" s="202"/>
      <c r="N297" s="108"/>
      <c r="O297" s="181"/>
      <c r="P297" s="181"/>
      <c r="Q297" s="181"/>
      <c r="R297" s="181"/>
      <c r="S297" s="181"/>
      <c r="T297" s="181"/>
    </row>
    <row r="298" spans="1:20" ht="15" customHeight="1" x14ac:dyDescent="0.25">
      <c r="A298" s="182"/>
      <c r="C298" s="88" t="str">
        <f>WP!C94</f>
        <v xml:space="preserve">Budep </v>
      </c>
      <c r="K298" s="90">
        <f>WP!G94</f>
        <v>4518529</v>
      </c>
      <c r="L298" s="95"/>
      <c r="M298" s="90">
        <f>WP!I94</f>
        <v>4877445</v>
      </c>
      <c r="N298" s="108"/>
      <c r="O298" s="181"/>
      <c r="P298" s="181"/>
      <c r="Q298" s="181"/>
      <c r="R298" s="181"/>
      <c r="S298" s="181"/>
      <c r="T298" s="181"/>
    </row>
    <row r="299" spans="1:20" ht="15" customHeight="1" x14ac:dyDescent="0.25">
      <c r="A299" s="182"/>
      <c r="C299" s="88" t="str">
        <f>WP!C95</f>
        <v>Budep DPD</v>
      </c>
      <c r="K299" s="90">
        <f>WP!G95</f>
        <v>50988939</v>
      </c>
      <c r="L299" s="95"/>
      <c r="M299" s="90">
        <f>WP!I95</f>
        <v>134946801</v>
      </c>
      <c r="N299" s="108"/>
      <c r="O299" s="181"/>
      <c r="P299" s="181"/>
      <c r="Q299" s="181"/>
      <c r="R299" s="181"/>
      <c r="S299" s="181"/>
      <c r="T299" s="181"/>
    </row>
    <row r="300" spans="1:20" ht="15" customHeight="1" x14ac:dyDescent="0.25">
      <c r="A300" s="182"/>
      <c r="C300" s="88" t="str">
        <f>WP!C96</f>
        <v>Sertifikat</v>
      </c>
      <c r="K300" s="90">
        <f>WP!G96</f>
        <v>222000000</v>
      </c>
      <c r="L300" s="95"/>
      <c r="M300" s="90">
        <f>WP!I96</f>
        <v>112500000</v>
      </c>
      <c r="N300" s="108"/>
      <c r="O300" s="181"/>
      <c r="P300" s="181"/>
      <c r="Q300" s="181"/>
      <c r="R300" s="181"/>
      <c r="S300" s="181"/>
      <c r="T300" s="181"/>
    </row>
    <row r="301" spans="1:20" ht="15" customHeight="1" x14ac:dyDescent="0.25">
      <c r="A301" s="182"/>
      <c r="C301" s="88" t="str">
        <f>WP!C97</f>
        <v>Batik</v>
      </c>
      <c r="K301" s="90">
        <f>WP!G97</f>
        <v>14303000</v>
      </c>
      <c r="L301" s="95"/>
      <c r="M301" s="90">
        <f>WP!I97</f>
        <v>8550000</v>
      </c>
      <c r="N301" s="108"/>
      <c r="O301" s="181"/>
      <c r="P301" s="181"/>
      <c r="Q301" s="181"/>
      <c r="R301" s="181"/>
      <c r="S301" s="181"/>
      <c r="T301" s="181"/>
    </row>
    <row r="302" spans="1:20" ht="15" customHeight="1" x14ac:dyDescent="0.25">
      <c r="A302" s="182"/>
      <c r="D302" s="88" t="s">
        <v>189</v>
      </c>
      <c r="K302" s="277">
        <f>SUM(K298:K301)</f>
        <v>291810468</v>
      </c>
      <c r="L302" s="184"/>
      <c r="M302" s="277">
        <f>SUM(M298:M301)</f>
        <v>260874246</v>
      </c>
      <c r="N302" s="153">
        <f>WP!G99</f>
        <v>291810468</v>
      </c>
      <c r="O302" s="181"/>
      <c r="P302" s="181"/>
      <c r="Q302" s="181"/>
      <c r="R302" s="181"/>
      <c r="S302" s="181"/>
      <c r="T302" s="181"/>
    </row>
    <row r="303" spans="1:20" ht="18" customHeight="1" x14ac:dyDescent="0.25">
      <c r="A303" s="182"/>
      <c r="B303" s="87"/>
      <c r="K303" s="95"/>
      <c r="L303" s="95"/>
      <c r="M303" s="95"/>
      <c r="N303" s="108">
        <f>WP!I99</f>
        <v>260874246</v>
      </c>
      <c r="O303" s="181"/>
      <c r="P303" s="181"/>
      <c r="Q303" s="181"/>
      <c r="R303" s="181"/>
      <c r="S303" s="181"/>
      <c r="T303" s="181"/>
    </row>
    <row r="304" spans="1:20" ht="18" customHeight="1" x14ac:dyDescent="0.25">
      <c r="A304" s="142" t="s">
        <v>268</v>
      </c>
      <c r="B304" s="132" t="s">
        <v>219</v>
      </c>
      <c r="K304" s="227"/>
      <c r="L304" s="227"/>
      <c r="M304" s="227"/>
      <c r="N304" s="108"/>
      <c r="O304" s="181"/>
      <c r="P304" s="181"/>
      <c r="Q304" s="181"/>
      <c r="R304" s="181"/>
      <c r="S304" s="181"/>
      <c r="T304" s="181"/>
    </row>
    <row r="305" spans="1:15" ht="14.25" customHeight="1" x14ac:dyDescent="0.25">
      <c r="A305" s="142" t="s">
        <v>168</v>
      </c>
      <c r="K305" s="200">
        <v>2016</v>
      </c>
      <c r="L305" s="107"/>
      <c r="M305" s="200">
        <v>2015</v>
      </c>
    </row>
    <row r="306" spans="1:15" ht="14.25" customHeight="1" x14ac:dyDescent="0.25">
      <c r="A306" s="142"/>
      <c r="K306" s="202"/>
      <c r="L306" s="107"/>
      <c r="M306" s="202"/>
    </row>
    <row r="307" spans="1:15" ht="14.25" customHeight="1" x14ac:dyDescent="0.25">
      <c r="A307" s="102"/>
      <c r="C307" s="129" t="str">
        <f>WP!C111</f>
        <v>Beban Gaji</v>
      </c>
      <c r="K307" s="185">
        <f>WP!G111</f>
        <v>207945622</v>
      </c>
      <c r="L307" s="185"/>
      <c r="M307" s="185">
        <f>WP!I111</f>
        <v>173288018</v>
      </c>
      <c r="N307" s="186"/>
    </row>
    <row r="308" spans="1:15" ht="12.75" customHeight="1" x14ac:dyDescent="0.25">
      <c r="A308" s="102"/>
      <c r="C308" s="129" t="str">
        <f>WP!C112</f>
        <v>Beban Kantor &amp; ATK</v>
      </c>
      <c r="K308" s="185">
        <f>WP!G112</f>
        <v>11658391</v>
      </c>
      <c r="L308" s="185"/>
      <c r="M308" s="185">
        <f>WP!I112</f>
        <v>5562301</v>
      </c>
      <c r="N308" s="186"/>
    </row>
    <row r="309" spans="1:15" ht="13.5" customHeight="1" x14ac:dyDescent="0.25">
      <c r="A309" s="102"/>
      <c r="C309" s="129" t="str">
        <f>WP!C113</f>
        <v>Beban Fotocopi</v>
      </c>
      <c r="K309" s="185">
        <f>WP!G113</f>
        <v>7196494</v>
      </c>
      <c r="L309" s="185"/>
      <c r="M309" s="185">
        <f>WP!I113</f>
        <v>3433498</v>
      </c>
      <c r="O309" s="163"/>
    </row>
    <row r="310" spans="1:15" ht="13.5" customHeight="1" x14ac:dyDescent="0.25">
      <c r="A310" s="102"/>
      <c r="C310" s="129" t="str">
        <f>WP!C114</f>
        <v>Beban Perawatan Gedung</v>
      </c>
      <c r="K310" s="185">
        <f>WP!G114</f>
        <v>44613124</v>
      </c>
      <c r="L310" s="185"/>
      <c r="M310" s="185">
        <f>WP!I114</f>
        <v>20348294</v>
      </c>
      <c r="O310" s="163"/>
    </row>
    <row r="311" spans="1:15" ht="13.5" customHeight="1" x14ac:dyDescent="0.25">
      <c r="A311" s="102"/>
      <c r="C311" s="129" t="str">
        <f>WP!C115</f>
        <v>Beban Cetakan</v>
      </c>
      <c r="K311" s="185">
        <f>WP!G115</f>
        <v>16797590</v>
      </c>
      <c r="L311" s="185"/>
      <c r="M311" s="185">
        <f>WP!I115</f>
        <v>8014249</v>
      </c>
      <c r="O311" s="163"/>
    </row>
    <row r="312" spans="1:15" ht="13.5" customHeight="1" x14ac:dyDescent="0.25">
      <c r="A312" s="102"/>
      <c r="C312" s="129" t="str">
        <f>WP!C116</f>
        <v>Beban Dapur</v>
      </c>
      <c r="K312" s="185">
        <f>WP!G116</f>
        <v>24164443</v>
      </c>
      <c r="L312" s="185"/>
      <c r="M312" s="185">
        <f>WP!I116</f>
        <v>16135334</v>
      </c>
      <c r="O312" s="163"/>
    </row>
    <row r="313" spans="1:15" ht="13.5" customHeight="1" x14ac:dyDescent="0.25">
      <c r="A313" s="102"/>
      <c r="C313" s="129" t="str">
        <f>WP!C117</f>
        <v>Beban Pos &amp; Pengiriman</v>
      </c>
      <c r="K313" s="185">
        <f>WP!G117</f>
        <v>7924695</v>
      </c>
      <c r="L313" s="185"/>
      <c r="M313" s="185">
        <f>WP!I117</f>
        <v>3780928</v>
      </c>
      <c r="O313" s="163"/>
    </row>
    <row r="314" spans="1:15" ht="13.5" customHeight="1" x14ac:dyDescent="0.25">
      <c r="A314" s="102"/>
      <c r="C314" s="129" t="str">
        <f>WP!C118</f>
        <v>Beban Telepon ,Fax &amp; Internet</v>
      </c>
      <c r="K314" s="185">
        <f>WP!G118</f>
        <v>9871906</v>
      </c>
      <c r="L314" s="185"/>
      <c r="M314" s="185">
        <f>WP!I118</f>
        <v>4709956</v>
      </c>
      <c r="O314" s="163"/>
    </row>
    <row r="315" spans="1:15" ht="13.5" customHeight="1" x14ac:dyDescent="0.25">
      <c r="A315" s="102"/>
      <c r="C315" s="129" t="str">
        <f>WP!C119</f>
        <v>Beban Listrik</v>
      </c>
      <c r="K315" s="185">
        <f>WP!G119</f>
        <v>11856452</v>
      </c>
      <c r="L315" s="185"/>
      <c r="M315" s="185">
        <f>WP!I119</f>
        <v>11856452</v>
      </c>
      <c r="O315" s="163"/>
    </row>
    <row r="316" spans="1:15" ht="13.5" customHeight="1" x14ac:dyDescent="0.25">
      <c r="A316" s="102"/>
      <c r="C316" s="129" t="s">
        <v>312</v>
      </c>
      <c r="K316" s="185">
        <f>WP!G120</f>
        <v>4585000</v>
      </c>
      <c r="L316" s="185"/>
      <c r="M316" s="185">
        <f>WP!I120</f>
        <v>4212960</v>
      </c>
      <c r="O316" s="163"/>
    </row>
    <row r="317" spans="1:15" ht="13.5" customHeight="1" x14ac:dyDescent="0.25">
      <c r="A317" s="102"/>
      <c r="C317" s="129" t="str">
        <f>WP!C121</f>
        <v>Penyusutan Aktiva Tetap</v>
      </c>
      <c r="K317" s="185">
        <f>WP!G121</f>
        <v>16350212</v>
      </c>
      <c r="L317" s="185"/>
      <c r="M317" s="185">
        <f>WP!I121</f>
        <v>16350212</v>
      </c>
      <c r="O317" s="163"/>
    </row>
    <row r="318" spans="1:15" ht="13.5" customHeight="1" x14ac:dyDescent="0.25">
      <c r="A318" s="102"/>
      <c r="C318" s="107" t="str">
        <f>WP!C122</f>
        <v>Beban Organisasi</v>
      </c>
      <c r="K318" s="185"/>
      <c r="L318" s="185"/>
      <c r="M318" s="185"/>
      <c r="O318" s="163"/>
    </row>
    <row r="319" spans="1:15" ht="13.5" customHeight="1" x14ac:dyDescent="0.25">
      <c r="A319" s="102"/>
      <c r="C319" s="129" t="str">
        <f>WP!C123</f>
        <v>Beban ASEAN TA,KADIN,ITTF</v>
      </c>
      <c r="K319" s="185">
        <f>WP!G123</f>
        <v>15687290</v>
      </c>
      <c r="L319" s="185"/>
      <c r="M319" s="185">
        <f>WP!I123</f>
        <v>13370861</v>
      </c>
      <c r="O319" s="163"/>
    </row>
    <row r="320" spans="1:15" ht="13.5" customHeight="1" x14ac:dyDescent="0.25">
      <c r="A320" s="102"/>
      <c r="C320" s="129" t="str">
        <f>WP!C124</f>
        <v>Beban Rakernas,Musda,Munas</v>
      </c>
      <c r="K320" s="185">
        <f>WP!G124</f>
        <v>41148581</v>
      </c>
      <c r="L320" s="185"/>
      <c r="M320" s="185">
        <f>WP!I124</f>
        <v>38716563</v>
      </c>
      <c r="O320" s="163">
        <f>M323-N323</f>
        <v>0</v>
      </c>
    </row>
    <row r="321" spans="1:17" ht="13.5" customHeight="1" x14ac:dyDescent="0.25">
      <c r="A321" s="102"/>
      <c r="C321" s="129" t="str">
        <f>WP!C125</f>
        <v>Beban Lain -Lain</v>
      </c>
      <c r="K321" s="185">
        <f>WP!G125</f>
        <v>22345676</v>
      </c>
      <c r="L321" s="185"/>
      <c r="M321" s="185">
        <f>WP!I125</f>
        <v>19964939</v>
      </c>
      <c r="O321" s="163"/>
    </row>
    <row r="322" spans="1:17" ht="13.5" customHeight="1" x14ac:dyDescent="0.25">
      <c r="A322" s="102"/>
      <c r="C322" s="129" t="s">
        <v>168</v>
      </c>
      <c r="K322" s="185"/>
      <c r="L322" s="185"/>
      <c r="M322" s="185"/>
      <c r="O322" s="163"/>
    </row>
    <row r="323" spans="1:17" s="87" customFormat="1" ht="15" thickBot="1" x14ac:dyDescent="0.3">
      <c r="A323" s="102"/>
      <c r="B323" s="107" t="s">
        <v>168</v>
      </c>
      <c r="C323" s="228"/>
      <c r="D323" s="228"/>
      <c r="F323" s="102"/>
      <c r="K323" s="183">
        <f>SUM(K307:K321)</f>
        <v>442145476</v>
      </c>
      <c r="L323" s="184"/>
      <c r="M323" s="183">
        <f>SUM(M307:M321)</f>
        <v>339744565</v>
      </c>
      <c r="N323" s="104">
        <f>WP!I128</f>
        <v>339744565</v>
      </c>
      <c r="O323" s="90">
        <f>WP!G128</f>
        <v>442145476</v>
      </c>
      <c r="P323" s="103"/>
      <c r="Q323" s="103"/>
    </row>
    <row r="324" spans="1:17" ht="19.5" customHeight="1" x14ac:dyDescent="0.25">
      <c r="A324" s="142"/>
      <c r="B324" s="129"/>
      <c r="C324" s="145" t="s">
        <v>168</v>
      </c>
      <c r="D324" s="88" t="s">
        <v>168</v>
      </c>
      <c r="K324" s="185"/>
      <c r="L324" s="91"/>
      <c r="M324" s="185"/>
      <c r="O324" s="163"/>
    </row>
    <row r="325" spans="1:17" ht="19.5" customHeight="1" x14ac:dyDescent="0.25">
      <c r="A325" s="102"/>
      <c r="K325" s="120"/>
      <c r="L325" s="91"/>
      <c r="M325" s="91"/>
      <c r="O325" s="163"/>
    </row>
    <row r="326" spans="1:17" ht="15.75" customHeight="1" x14ac:dyDescent="0.25">
      <c r="A326" s="142" t="s">
        <v>269</v>
      </c>
      <c r="B326" s="132" t="s">
        <v>87</v>
      </c>
      <c r="C326" s="108"/>
    </row>
    <row r="327" spans="1:17" ht="13.5" customHeight="1" x14ac:dyDescent="0.25">
      <c r="A327" s="142" t="s">
        <v>168</v>
      </c>
      <c r="B327" s="87"/>
      <c r="K327" s="200">
        <v>2016</v>
      </c>
      <c r="L327" s="107"/>
      <c r="M327" s="200">
        <v>2015</v>
      </c>
    </row>
    <row r="328" spans="1:17" ht="13.5" customHeight="1" x14ac:dyDescent="0.25">
      <c r="A328" s="102"/>
      <c r="B328" s="188" t="s">
        <v>33</v>
      </c>
      <c r="K328" s="95"/>
      <c r="L328" s="95"/>
      <c r="M328" s="95"/>
    </row>
    <row r="329" spans="1:17" x14ac:dyDescent="0.25">
      <c r="A329" s="102"/>
      <c r="C329" s="189" t="str">
        <f>WP!C133</f>
        <v>Pendapatan Jasa Giro</v>
      </c>
      <c r="K329" s="90">
        <f>WP!G133</f>
        <v>1328229</v>
      </c>
      <c r="L329" s="90"/>
      <c r="M329" s="90">
        <f>WP!I133</f>
        <v>1232817</v>
      </c>
    </row>
    <row r="330" spans="1:17" x14ac:dyDescent="0.25">
      <c r="A330" s="102"/>
      <c r="C330" s="189" t="str">
        <f>WP!C134</f>
        <v xml:space="preserve">Pendapatan Lainnya </v>
      </c>
      <c r="K330" s="90">
        <f>WP!G134</f>
        <v>175368560</v>
      </c>
      <c r="L330" s="90"/>
      <c r="M330" s="90">
        <f>WP!I134</f>
        <v>127254619</v>
      </c>
    </row>
    <row r="331" spans="1:17" ht="13.5" customHeight="1" x14ac:dyDescent="0.25">
      <c r="A331" s="102"/>
      <c r="C331" s="189"/>
      <c r="D331" s="88" t="s">
        <v>39</v>
      </c>
      <c r="K331" s="278">
        <f>SUM(K329:K330)</f>
        <v>176696789</v>
      </c>
      <c r="L331" s="104"/>
      <c r="M331" s="278">
        <f>SUM(M329:M330)</f>
        <v>128487436</v>
      </c>
      <c r="N331" s="90">
        <f>WP!G135</f>
        <v>176696789</v>
      </c>
      <c r="O331" s="91">
        <f>WP!I135</f>
        <v>128487436</v>
      </c>
    </row>
    <row r="332" spans="1:17" ht="13.5" customHeight="1" x14ac:dyDescent="0.25">
      <c r="A332" s="102"/>
      <c r="C332" s="189"/>
      <c r="K332" s="90"/>
      <c r="L332" s="90"/>
      <c r="M332" s="90"/>
    </row>
    <row r="333" spans="1:17" ht="13.5" customHeight="1" x14ac:dyDescent="0.25">
      <c r="A333" s="102"/>
      <c r="B333" s="88" t="s">
        <v>34</v>
      </c>
      <c r="C333" s="189"/>
      <c r="K333" s="90"/>
      <c r="L333" s="90"/>
      <c r="M333" s="90"/>
    </row>
    <row r="334" spans="1:17" ht="13.5" customHeight="1" x14ac:dyDescent="0.25">
      <c r="A334" s="142" t="s">
        <v>168</v>
      </c>
      <c r="C334" s="189" t="str">
        <f>WP!C137</f>
        <v>Administrasi Bank</v>
      </c>
      <c r="K334" s="90">
        <f>WP!G137</f>
        <v>1051490</v>
      </c>
      <c r="L334" s="90"/>
      <c r="M334" s="90">
        <f>WP!I137</f>
        <v>1340000</v>
      </c>
    </row>
    <row r="335" spans="1:17" ht="13.5" customHeight="1" x14ac:dyDescent="0.25">
      <c r="A335" s="102"/>
      <c r="C335" s="189" t="str">
        <f>WP!C138</f>
        <v>Beban Lainnya</v>
      </c>
      <c r="K335" s="90">
        <f>WP!G138</f>
        <v>276769</v>
      </c>
      <c r="L335" s="90"/>
      <c r="M335" s="90">
        <f>WP!I138</f>
        <v>241613</v>
      </c>
    </row>
    <row r="336" spans="1:17" ht="13.5" customHeight="1" x14ac:dyDescent="0.25">
      <c r="A336" s="102"/>
      <c r="C336" s="189" t="str">
        <f>WP!C139</f>
        <v xml:space="preserve"> </v>
      </c>
      <c r="K336" s="90">
        <f>WP!G139</f>
        <v>0</v>
      </c>
      <c r="L336" s="90"/>
      <c r="M336" s="90">
        <f>WP!I139</f>
        <v>0</v>
      </c>
      <c r="N336" s="90" t="s">
        <v>168</v>
      </c>
    </row>
    <row r="337" spans="1:17" ht="14.25" customHeight="1" x14ac:dyDescent="0.25">
      <c r="A337" s="182"/>
      <c r="C337" s="189"/>
      <c r="D337" s="88" t="s">
        <v>40</v>
      </c>
      <c r="K337" s="190">
        <f>SUM(K334:K336)</f>
        <v>1328259</v>
      </c>
      <c r="L337" s="90"/>
      <c r="M337" s="190">
        <f>SUM(M334:M336)</f>
        <v>1581613</v>
      </c>
      <c r="N337" s="90">
        <f>WP!G140</f>
        <v>1328259</v>
      </c>
      <c r="O337" s="90">
        <f>WP!I140</f>
        <v>1581613</v>
      </c>
    </row>
    <row r="338" spans="1:17" ht="14.25" customHeight="1" x14ac:dyDescent="0.25">
      <c r="A338" s="182"/>
      <c r="C338" s="189"/>
      <c r="K338" s="275"/>
      <c r="L338" s="90"/>
      <c r="M338" s="275"/>
      <c r="O338" s="90"/>
    </row>
    <row r="339" spans="1:17" s="87" customFormat="1" ht="14.25" customHeight="1" thickBot="1" x14ac:dyDescent="0.3">
      <c r="A339" s="182"/>
      <c r="C339" s="87" t="s">
        <v>36</v>
      </c>
      <c r="F339" s="102"/>
      <c r="K339" s="143">
        <f>K331-K337</f>
        <v>175368530</v>
      </c>
      <c r="L339" s="144"/>
      <c r="M339" s="143">
        <f>M331-M337</f>
        <v>126905823</v>
      </c>
      <c r="N339" s="104">
        <f>WP!I142</f>
        <v>126905823</v>
      </c>
      <c r="O339" s="103"/>
      <c r="P339" s="103"/>
      <c r="Q339" s="103"/>
    </row>
    <row r="340" spans="1:17" ht="19.5" customHeight="1" x14ac:dyDescent="0.25">
      <c r="A340" s="182"/>
      <c r="C340" s="191"/>
      <c r="K340" s="91"/>
      <c r="L340" s="91"/>
      <c r="M340" s="91"/>
      <c r="N340" s="90">
        <f>WP!G142</f>
        <v>175368530</v>
      </c>
    </row>
    <row r="341" spans="1:17" ht="14.25" customHeight="1" x14ac:dyDescent="0.25">
      <c r="A341" s="142" t="s">
        <v>270</v>
      </c>
      <c r="B341" s="222" t="s">
        <v>205</v>
      </c>
      <c r="F341" s="88"/>
    </row>
    <row r="342" spans="1:17" ht="12" customHeight="1" x14ac:dyDescent="0.25">
      <c r="A342" s="142"/>
      <c r="B342" s="222"/>
      <c r="C342" s="222"/>
      <c r="D342" s="222"/>
      <c r="E342" s="222"/>
      <c r="F342" s="222"/>
      <c r="G342" s="222"/>
      <c r="H342" s="222"/>
      <c r="I342" s="222"/>
      <c r="J342" s="222"/>
      <c r="K342" s="222"/>
      <c r="L342" s="222"/>
      <c r="M342" s="222"/>
    </row>
    <row r="343" spans="1:17" ht="14.25" customHeight="1" x14ac:dyDescent="0.25">
      <c r="A343" s="142"/>
      <c r="B343" s="336" t="s">
        <v>204</v>
      </c>
      <c r="C343" s="336"/>
      <c r="D343" s="336"/>
      <c r="E343" s="336"/>
      <c r="F343" s="336"/>
      <c r="G343" s="336"/>
      <c r="H343" s="336"/>
      <c r="I343" s="336"/>
      <c r="J343" s="336"/>
      <c r="K343" s="336"/>
      <c r="L343" s="336"/>
      <c r="M343" s="336"/>
    </row>
    <row r="344" spans="1:17" ht="14.25" customHeight="1" x14ac:dyDescent="0.25">
      <c r="A344" s="142"/>
      <c r="B344" s="336"/>
      <c r="C344" s="336"/>
      <c r="D344" s="336"/>
      <c r="E344" s="336"/>
      <c r="F344" s="336"/>
      <c r="G344" s="336"/>
      <c r="H344" s="336"/>
      <c r="I344" s="336"/>
      <c r="J344" s="336"/>
      <c r="K344" s="336"/>
      <c r="L344" s="336"/>
      <c r="M344" s="336"/>
    </row>
    <row r="345" spans="1:17" ht="14.25" customHeight="1" x14ac:dyDescent="0.25">
      <c r="A345" s="142"/>
      <c r="B345" s="336"/>
      <c r="C345" s="336"/>
      <c r="D345" s="336"/>
      <c r="E345" s="336"/>
      <c r="F345" s="336"/>
      <c r="G345" s="336"/>
      <c r="H345" s="336"/>
      <c r="I345" s="336"/>
      <c r="J345" s="336"/>
      <c r="K345" s="336"/>
      <c r="L345" s="336"/>
      <c r="M345" s="336"/>
    </row>
    <row r="346" spans="1:17" ht="14.25" customHeight="1" x14ac:dyDescent="0.25">
      <c r="A346" s="142"/>
      <c r="B346" s="336"/>
      <c r="C346" s="336"/>
      <c r="D346" s="336"/>
      <c r="E346" s="336"/>
      <c r="F346" s="336"/>
      <c r="G346" s="336"/>
      <c r="H346" s="336"/>
      <c r="I346" s="336"/>
      <c r="J346" s="336"/>
      <c r="K346" s="336"/>
      <c r="L346" s="336"/>
      <c r="M346" s="336"/>
    </row>
    <row r="347" spans="1:17" ht="14.25" customHeight="1" x14ac:dyDescent="0.25">
      <c r="A347" s="142"/>
      <c r="B347" s="336"/>
      <c r="C347" s="336"/>
      <c r="D347" s="336"/>
      <c r="E347" s="336"/>
      <c r="F347" s="336"/>
      <c r="G347" s="336"/>
      <c r="H347" s="336"/>
      <c r="I347" s="336"/>
      <c r="J347" s="336"/>
      <c r="K347" s="336"/>
      <c r="L347" s="336"/>
      <c r="M347" s="336"/>
    </row>
    <row r="348" spans="1:17" ht="14.25" customHeight="1" x14ac:dyDescent="0.25">
      <c r="A348" s="142"/>
      <c r="B348" s="336"/>
      <c r="C348" s="336"/>
      <c r="D348" s="336"/>
      <c r="E348" s="336"/>
      <c r="F348" s="336"/>
      <c r="G348" s="336"/>
      <c r="H348" s="336"/>
      <c r="I348" s="336"/>
      <c r="J348" s="336"/>
      <c r="K348" s="336"/>
      <c r="L348" s="336"/>
      <c r="M348" s="336"/>
    </row>
    <row r="349" spans="1:17" ht="14.25" customHeight="1" x14ac:dyDescent="0.25">
      <c r="A349" s="142"/>
      <c r="B349" s="336"/>
      <c r="C349" s="336"/>
      <c r="D349" s="336"/>
      <c r="E349" s="336"/>
      <c r="F349" s="336"/>
      <c r="G349" s="336"/>
      <c r="H349" s="336"/>
      <c r="I349" s="336"/>
      <c r="J349" s="336"/>
      <c r="K349" s="336"/>
      <c r="L349" s="336"/>
      <c r="M349" s="336"/>
    </row>
    <row r="350" spans="1:17" ht="6.75" customHeight="1" x14ac:dyDescent="0.25">
      <c r="A350" s="142"/>
      <c r="B350" s="336"/>
      <c r="C350" s="336"/>
      <c r="D350" s="336"/>
      <c r="E350" s="336"/>
      <c r="F350" s="336"/>
      <c r="G350" s="336"/>
      <c r="H350" s="336"/>
      <c r="I350" s="336"/>
      <c r="J350" s="336"/>
      <c r="K350" s="336"/>
      <c r="L350" s="336"/>
      <c r="M350" s="336"/>
    </row>
    <row r="351" spans="1:17" ht="19.5" customHeight="1" x14ac:dyDescent="0.25">
      <c r="A351" s="142"/>
      <c r="B351" s="222"/>
      <c r="C351" s="222"/>
      <c r="D351" s="222"/>
      <c r="E351" s="222"/>
      <c r="F351" s="222"/>
      <c r="G351" s="222"/>
      <c r="H351" s="222"/>
      <c r="I351" s="222"/>
      <c r="J351" s="222"/>
      <c r="K351" s="222"/>
      <c r="L351" s="222"/>
      <c r="M351" s="222"/>
    </row>
    <row r="352" spans="1:17" ht="14.25" customHeight="1" x14ac:dyDescent="0.25">
      <c r="A352" s="142" t="s">
        <v>271</v>
      </c>
      <c r="B352" s="335" t="s">
        <v>150</v>
      </c>
      <c r="C352" s="335"/>
      <c r="D352" s="335"/>
      <c r="E352" s="335"/>
      <c r="F352" s="335"/>
      <c r="G352" s="335"/>
      <c r="H352" s="335"/>
      <c r="I352" s="335"/>
      <c r="J352" s="335"/>
      <c r="K352" s="335"/>
      <c r="L352" s="335"/>
      <c r="M352" s="335"/>
    </row>
    <row r="353" spans="1:13" ht="12" customHeight="1" x14ac:dyDescent="0.25">
      <c r="A353" s="142" t="s">
        <v>168</v>
      </c>
      <c r="C353" s="191"/>
      <c r="K353" s="91"/>
      <c r="L353" s="91"/>
      <c r="M353" s="91"/>
    </row>
    <row r="354" spans="1:13" ht="14.25" customHeight="1" x14ac:dyDescent="0.25">
      <c r="A354" s="182"/>
      <c r="B354" s="331" t="s">
        <v>321</v>
      </c>
      <c r="C354" s="332"/>
      <c r="D354" s="332"/>
      <c r="E354" s="332"/>
      <c r="F354" s="332"/>
      <c r="G354" s="332"/>
      <c r="H354" s="332"/>
      <c r="I354" s="332"/>
      <c r="J354" s="332"/>
      <c r="K354" s="332"/>
      <c r="L354" s="332"/>
      <c r="M354" s="332"/>
    </row>
    <row r="355" spans="1:13" ht="19.5" customHeight="1" x14ac:dyDescent="0.25">
      <c r="A355" s="182"/>
      <c r="B355" s="332"/>
      <c r="C355" s="332"/>
      <c r="D355" s="332"/>
      <c r="E355" s="332"/>
      <c r="F355" s="332"/>
      <c r="G355" s="332"/>
      <c r="H355" s="332"/>
      <c r="I355" s="332"/>
      <c r="J355" s="332"/>
      <c r="K355" s="332"/>
      <c r="L355" s="332"/>
      <c r="M355" s="332"/>
    </row>
    <row r="356" spans="1:13" ht="14.25" customHeight="1" x14ac:dyDescent="0.25">
      <c r="A356" s="182"/>
      <c r="C356" s="191"/>
      <c r="K356" s="91"/>
      <c r="L356" s="91"/>
      <c r="M356" s="91"/>
    </row>
    <row r="357" spans="1:13" ht="14.25" customHeight="1" x14ac:dyDescent="0.25">
      <c r="A357" s="182"/>
      <c r="C357" s="191"/>
      <c r="K357" s="91"/>
      <c r="L357" s="91"/>
      <c r="M357" s="91"/>
    </row>
    <row r="358" spans="1:13" ht="14.25" customHeight="1" x14ac:dyDescent="0.25">
      <c r="A358" s="182"/>
      <c r="C358" s="191"/>
      <c r="K358" s="91"/>
      <c r="L358" s="91"/>
      <c r="M358" s="91"/>
    </row>
    <row r="359" spans="1:13" ht="14.25" customHeight="1" x14ac:dyDescent="0.25">
      <c r="A359" s="182"/>
      <c r="C359" s="191"/>
      <c r="K359" s="91"/>
      <c r="L359" s="91"/>
      <c r="M359" s="91"/>
    </row>
    <row r="360" spans="1:13" ht="14.25" customHeight="1" x14ac:dyDescent="0.25">
      <c r="C360" s="191"/>
      <c r="K360" s="91"/>
      <c r="L360" s="91"/>
      <c r="M360" s="91"/>
    </row>
    <row r="361" spans="1:13" x14ac:dyDescent="0.25">
      <c r="B361" s="124"/>
      <c r="C361" s="124"/>
      <c r="D361" s="124"/>
      <c r="E361" s="124"/>
      <c r="F361" s="99"/>
      <c r="G361" s="124"/>
      <c r="H361" s="124"/>
      <c r="I361" s="124"/>
      <c r="J361" s="124"/>
      <c r="K361" s="124"/>
      <c r="L361" s="124"/>
      <c r="M361" s="124"/>
    </row>
  </sheetData>
  <mergeCells count="66">
    <mergeCell ref="B210:M211"/>
    <mergeCell ref="D58:M59"/>
    <mergeCell ref="D61:M63"/>
    <mergeCell ref="D64:M66"/>
    <mergeCell ref="C142:M144"/>
    <mergeCell ref="D157:M157"/>
    <mergeCell ref="D161:M161"/>
    <mergeCell ref="C168:M168"/>
    <mergeCell ref="C170:M170"/>
    <mergeCell ref="C174:G174"/>
    <mergeCell ref="C176:M178"/>
    <mergeCell ref="C180:M184"/>
    <mergeCell ref="C188:M193"/>
    <mergeCell ref="C101:M102"/>
    <mergeCell ref="C106:M106"/>
    <mergeCell ref="C108:M108"/>
    <mergeCell ref="C148:M150"/>
    <mergeCell ref="C114:M119"/>
    <mergeCell ref="C121:M123"/>
    <mergeCell ref="C125:M125"/>
    <mergeCell ref="C134:M137"/>
    <mergeCell ref="C139:M140"/>
    <mergeCell ref="C54:M56"/>
    <mergeCell ref="C94:M97"/>
    <mergeCell ref="D67:M70"/>
    <mergeCell ref="C81:M82"/>
    <mergeCell ref="C77:M79"/>
    <mergeCell ref="C72:M73"/>
    <mergeCell ref="C88:M90"/>
    <mergeCell ref="B9:M9"/>
    <mergeCell ref="B25:M26"/>
    <mergeCell ref="C30:M32"/>
    <mergeCell ref="C34:M35"/>
    <mergeCell ref="H13:J17"/>
    <mergeCell ref="K13:M17"/>
    <mergeCell ref="C37:K37"/>
    <mergeCell ref="C39:M39"/>
    <mergeCell ref="C41:M42"/>
    <mergeCell ref="C52:K52"/>
    <mergeCell ref="C44:K44"/>
    <mergeCell ref="C46:M46"/>
    <mergeCell ref="C48:M48"/>
    <mergeCell ref="B354:M355"/>
    <mergeCell ref="G290:I290"/>
    <mergeCell ref="G292:I292"/>
    <mergeCell ref="G293:I293"/>
    <mergeCell ref="B352:M352"/>
    <mergeCell ref="G291:I291"/>
    <mergeCell ref="B343:M350"/>
    <mergeCell ref="P292:R292"/>
    <mergeCell ref="G288:I288"/>
    <mergeCell ref="B287:E289"/>
    <mergeCell ref="G287:I287"/>
    <mergeCell ref="K287:K289"/>
    <mergeCell ref="M287:M289"/>
    <mergeCell ref="G289:I289"/>
    <mergeCell ref="C280:D280"/>
    <mergeCell ref="I244:K244"/>
    <mergeCell ref="B255:D255"/>
    <mergeCell ref="C215:D215"/>
    <mergeCell ref="C278:D278"/>
    <mergeCell ref="C279:D279"/>
    <mergeCell ref="I258:K258"/>
    <mergeCell ref="B271:D271"/>
    <mergeCell ref="C273:D273"/>
    <mergeCell ref="C274:D274"/>
  </mergeCells>
  <pageMargins left="0.82677165354330717" right="0.59055118110236227" top="0.6692913385826772" bottom="0.19685039370078741" header="0.51181102362204722" footer="0.31496062992125984"/>
  <pageSetup paperSize="9" scale="65" firstPageNumber="6" orientation="portrait" useFirstPageNumber="1" r:id="rId1"/>
  <headerFooter alignWithMargins="0">
    <oddFooter>&amp;R&amp;P</oddFooter>
  </headerFooter>
  <rowBreaks count="5" manualBreakCount="5">
    <brk id="49" max="16383" man="1"/>
    <brk id="109" max="16383" man="1"/>
    <brk id="171" max="16383" man="1"/>
    <brk id="242" max="12" man="1"/>
    <brk id="303" max="12" man="1"/>
  </rowBreaks>
  <ignoredErrors>
    <ignoredError sqref="K253 K26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WP</vt:lpstr>
      <vt:lpstr>tugas saudara</vt:lpstr>
      <vt:lpstr>NERACA</vt:lpstr>
      <vt:lpstr>LR</vt:lpstr>
      <vt:lpstr>EQ</vt:lpstr>
      <vt:lpstr>AK</vt:lpstr>
      <vt:lpstr>NOTES</vt:lpstr>
      <vt:lpstr>EQ!Print_Area</vt:lpstr>
      <vt:lpstr>LR!Print_Area</vt:lpstr>
      <vt:lpstr>NERACA!Print_Area</vt:lpstr>
      <vt:lpstr>NOTES!Print_Area</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2024-01-01T04:59:12Z</cp:lastPrinted>
  <dcterms:created xsi:type="dcterms:W3CDTF">2007-03-19T19:25:59Z</dcterms:created>
  <dcterms:modified xsi:type="dcterms:W3CDTF">2025-11-06T14:33:50Z</dcterms:modified>
</cp:coreProperties>
</file>